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codeName="DieseArbeitsmappe" defaultThemeVersion="124226"/>
  <xr:revisionPtr revIDLastSave="0" documentId="13_ncr:1_{F4CA3288-1A43-477C-B19E-608E43C0B5AA}" xr6:coauthVersionLast="47" xr6:coauthVersionMax="47" xr10:uidLastSave="{00000000-0000-0000-0000-000000000000}"/>
  <bookViews>
    <workbookView xWindow="-6285" yWindow="-16320" windowWidth="38640" windowHeight="15720" tabRatio="604" activeTab="3" xr2:uid="{00000000-000D-0000-FFFF-FFFF00000000}"/>
  </bookViews>
  <sheets>
    <sheet name="01 Kundenprofil" sheetId="5" r:id="rId1"/>
    <sheet name="PLAYBOOK" sheetId="12" r:id="rId2"/>
    <sheet name="02 Vermessung" sheetId="10" r:id="rId3"/>
    <sheet name="03 Spezifikationsliste" sheetId="7" r:id="rId4"/>
    <sheet name="04 Bestellung Blatt 1" sheetId="8" r:id="rId5"/>
    <sheet name="05 Bestellung Blatt 2" sheetId="24" state="hidden" r:id="rId6"/>
    <sheet name="Kalkulation" sheetId="20" r:id="rId7"/>
    <sheet name="Quality Check" sheetId="22" r:id="rId8"/>
    <sheet name="Datenbank" sheetId="17" r:id="rId9"/>
  </sheets>
  <definedNames>
    <definedName name="DE" localSheetId="1">#REF!</definedName>
    <definedName name="_xlnm.Print_Area" localSheetId="0">'01 Kundenprofil'!$B$2:$H$49</definedName>
    <definedName name="_xlnm.Print_Area" localSheetId="2">'02 Vermessung'!$B$2:$E$49</definedName>
    <definedName name="_xlnm.Print_Area" localSheetId="3">'03 Spezifikationsliste'!$B$2:$P$68</definedName>
    <definedName name="_xlnm.Print_Area" localSheetId="4">'04 Bestellung Blatt 1'!$B$2:$F$48</definedName>
    <definedName name="_xlnm.Print_Area" localSheetId="5">'05 Bestellung Blatt 2'!$B$2:$F$49</definedName>
    <definedName name="_xlnm.Print_Area" localSheetId="8">Datenbank!$B$3:$T$34</definedName>
    <definedName name="_xlnm.Print_Area" localSheetId="6">Kalkulation!$C$3:$K$43</definedName>
    <definedName name="_xlnm.Print_Area" localSheetId="1">PLAYBOOK!$B$2:$E$48</definedName>
    <definedName name="_xlnm.Print_Area" localSheetId="7">'Quality Check'!$B$2:$J$44</definedName>
    <definedName name="Tomarlo">PLAYBOOK!$M$12:$O$12</definedName>
  </definedNames>
  <calcPr calcId="191029"/>
</workbook>
</file>

<file path=xl/calcChain.xml><?xml version="1.0" encoding="utf-8"?>
<calcChain xmlns="http://schemas.openxmlformats.org/spreadsheetml/2006/main">
  <c r="F10" i="12" l="1"/>
  <c r="I36" i="12"/>
  <c r="F8" i="12"/>
  <c r="F21" i="12" l="1"/>
  <c r="I21" i="12"/>
  <c r="F18" i="12"/>
  <c r="BJ18" i="12"/>
  <c r="BK18" i="12"/>
  <c r="F19" i="12"/>
  <c r="I19" i="12"/>
  <c r="I18" i="12" l="1"/>
  <c r="D11" i="17"/>
  <c r="I33" i="12" l="1"/>
  <c r="F33" i="12"/>
  <c r="I32" i="12"/>
  <c r="I10" i="12" l="1"/>
  <c r="F36" i="12" l="1"/>
  <c r="F37" i="12"/>
  <c r="F8" i="8"/>
  <c r="E37" i="7" l="1"/>
  <c r="E38" i="7"/>
  <c r="E39" i="7"/>
  <c r="E36" i="7"/>
  <c r="E44" i="7"/>
  <c r="E45" i="7"/>
  <c r="E41" i="7"/>
  <c r="E42" i="7"/>
  <c r="E26" i="7" l="1"/>
  <c r="E29" i="7" s="1"/>
  <c r="E27" i="7" l="1"/>
  <c r="E30" i="7" s="1"/>
  <c r="F13" i="8" l="1"/>
  <c r="F12" i="8"/>
  <c r="E11" i="7" l="1"/>
  <c r="C8" i="10"/>
  <c r="C7" i="10"/>
  <c r="C6" i="12"/>
  <c r="H10" i="20" s="1"/>
  <c r="E10" i="7" l="1"/>
  <c r="D16" i="8" l="1"/>
  <c r="E6" i="12" l="1"/>
  <c r="H11" i="20" l="1"/>
  <c r="E9" i="7"/>
  <c r="I20" i="7"/>
  <c r="D17" i="8" s="1"/>
  <c r="C14" i="8" l="1"/>
  <c r="C12" i="8" l="1"/>
  <c r="C13" i="8"/>
  <c r="E13" i="17" l="1"/>
  <c r="E14" i="17"/>
  <c r="I39" i="12" l="1"/>
  <c r="I45" i="12"/>
  <c r="I44" i="12"/>
  <c r="I43" i="12"/>
  <c r="I42" i="12"/>
  <c r="I40" i="12"/>
  <c r="I38" i="12"/>
  <c r="I41" i="12"/>
  <c r="F51" i="7"/>
  <c r="B31" i="17" l="1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D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M11" i="17"/>
  <c r="N11" i="17"/>
  <c r="O11" i="17"/>
  <c r="P11" i="17"/>
  <c r="Q11" i="17"/>
  <c r="R11" i="17"/>
  <c r="S11" i="17"/>
  <c r="T11" i="17"/>
  <c r="U11" i="17"/>
  <c r="V11" i="17"/>
  <c r="W11" i="17"/>
  <c r="E11" i="17"/>
  <c r="F11" i="17"/>
  <c r="G11" i="17"/>
  <c r="I11" i="17"/>
  <c r="J11" i="17"/>
  <c r="K11" i="17"/>
  <c r="L11" i="17"/>
  <c r="I5" i="7" l="1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75" i="8"/>
  <c r="E36" i="10"/>
  <c r="E34" i="10"/>
  <c r="D36" i="8" l="1"/>
  <c r="D35" i="8"/>
  <c r="B37" i="12"/>
  <c r="H51" i="7" s="1"/>
  <c r="B38" i="12"/>
  <c r="H52" i="7" s="1"/>
  <c r="B39" i="12"/>
  <c r="H53" i="7" s="1"/>
  <c r="B40" i="12"/>
  <c r="H54" i="7" s="1"/>
  <c r="B41" i="12"/>
  <c r="H55" i="7" s="1"/>
  <c r="B42" i="12"/>
  <c r="H56" i="7" s="1"/>
  <c r="B43" i="12"/>
  <c r="H57" i="7" s="1"/>
  <c r="B44" i="12"/>
  <c r="H58" i="7" s="1"/>
  <c r="B45" i="12"/>
  <c r="H59" i="7" s="1"/>
  <c r="B36" i="12"/>
  <c r="H50" i="7" s="1"/>
  <c r="F45" i="12"/>
  <c r="P59" i="7" s="1"/>
  <c r="F44" i="12"/>
  <c r="P58" i="7" s="1"/>
  <c r="F43" i="12"/>
  <c r="P57" i="7" s="1"/>
  <c r="F42" i="12"/>
  <c r="P56" i="7" s="1"/>
  <c r="F41" i="12"/>
  <c r="P55" i="7" s="1"/>
  <c r="F40" i="12"/>
  <c r="P54" i="7" s="1"/>
  <c r="F39" i="12"/>
  <c r="P53" i="7" s="1"/>
  <c r="F38" i="12"/>
  <c r="P52" i="7" s="1"/>
  <c r="P51" i="7"/>
  <c r="D52" i="7"/>
  <c r="D59" i="7"/>
  <c r="F56" i="7"/>
  <c r="C92" i="24" l="1"/>
  <c r="C91" i="24"/>
  <c r="C90" i="24"/>
  <c r="C89" i="24"/>
  <c r="C88" i="24"/>
  <c r="C87" i="24"/>
  <c r="C86" i="24"/>
  <c r="C85" i="24"/>
  <c r="C84" i="24"/>
  <c r="C83" i="24"/>
  <c r="C82" i="24"/>
  <c r="C81" i="24"/>
  <c r="C80" i="24"/>
  <c r="C79" i="24"/>
  <c r="C78" i="24"/>
  <c r="C77" i="24"/>
  <c r="C76" i="24"/>
  <c r="C75" i="24"/>
  <c r="C74" i="24"/>
  <c r="C73" i="24"/>
  <c r="C12" i="24"/>
  <c r="F5" i="24"/>
  <c r="P62" i="7" l="1"/>
  <c r="B17" i="17"/>
  <c r="C17" i="17"/>
  <c r="B18" i="17"/>
  <c r="C18" i="17"/>
  <c r="B19" i="17"/>
  <c r="C19" i="17"/>
  <c r="B20" i="17"/>
  <c r="B21" i="17"/>
  <c r="C21" i="17"/>
  <c r="B22" i="17"/>
  <c r="C22" i="17"/>
  <c r="B23" i="17"/>
  <c r="C23" i="17"/>
  <c r="B24" i="17"/>
  <c r="C24" i="17"/>
  <c r="B25" i="17"/>
  <c r="C25" i="17"/>
  <c r="B26" i="17"/>
  <c r="C26" i="17"/>
  <c r="B27" i="17"/>
  <c r="C27" i="17"/>
  <c r="B28" i="17"/>
  <c r="C28" i="17"/>
  <c r="B29" i="17"/>
  <c r="C29" i="17"/>
  <c r="B30" i="17"/>
  <c r="C30" i="17"/>
  <c r="B14" i="17"/>
  <c r="C14" i="17"/>
  <c r="B15" i="17"/>
  <c r="C15" i="17"/>
  <c r="B16" i="17"/>
  <c r="C16" i="17"/>
  <c r="E5" i="7"/>
  <c r="C14" i="22" s="1"/>
  <c r="F7" i="8"/>
  <c r="G5" i="22" l="1"/>
  <c r="I5" i="22" l="1"/>
  <c r="F50" i="7" l="1"/>
  <c r="D16" i="22" s="1"/>
  <c r="E50" i="7"/>
  <c r="C16" i="22" s="1"/>
  <c r="H8" i="20"/>
  <c r="S10" i="17"/>
  <c r="T10" i="17"/>
  <c r="U10" i="17"/>
  <c r="E21" i="7"/>
  <c r="J7" i="7"/>
  <c r="C12" i="17"/>
  <c r="D58" i="7"/>
  <c r="I23" i="7" l="1"/>
  <c r="S21" i="7"/>
  <c r="F29" i="12"/>
  <c r="F27" i="12"/>
  <c r="BJ11" i="12"/>
  <c r="E32" i="7" l="1"/>
  <c r="N22" i="7"/>
  <c r="D21" i="8" s="1"/>
  <c r="P4" i="17"/>
  <c r="P10" i="17"/>
  <c r="B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Q10" i="17"/>
  <c r="R10" i="17"/>
  <c r="V10" i="17"/>
  <c r="W10" i="17"/>
  <c r="E22" i="7"/>
  <c r="E20" i="7"/>
  <c r="B12" i="17"/>
  <c r="G51" i="7"/>
  <c r="G53" i="7"/>
  <c r="D49" i="8" s="1"/>
  <c r="G54" i="7"/>
  <c r="G55" i="7"/>
  <c r="G56" i="7"/>
  <c r="I8" i="12" l="1"/>
  <c r="S22" i="7"/>
  <c r="D20" i="8" s="1"/>
  <c r="C28" i="22"/>
  <c r="P50" i="7"/>
  <c r="F52" i="7"/>
  <c r="F59" i="7"/>
  <c r="F32" i="12"/>
  <c r="F22" i="12"/>
  <c r="F23" i="12"/>
  <c r="F24" i="12"/>
  <c r="F25" i="12"/>
  <c r="F16" i="12"/>
  <c r="F17" i="12"/>
  <c r="F15" i="12"/>
  <c r="P35" i="7" s="1"/>
  <c r="C11" i="24"/>
  <c r="I24" i="12"/>
  <c r="E43" i="7"/>
  <c r="D47" i="8"/>
  <c r="D48" i="8" s="1"/>
  <c r="C47" i="8"/>
  <c r="I37" i="12"/>
  <c r="I29" i="12"/>
  <c r="I27" i="12"/>
  <c r="I25" i="12"/>
  <c r="I23" i="12"/>
  <c r="I22" i="12"/>
  <c r="I17" i="12"/>
  <c r="I16" i="12"/>
  <c r="I15" i="12"/>
  <c r="BK11" i="12"/>
  <c r="E12" i="7"/>
  <c r="E13" i="7"/>
  <c r="E14" i="7"/>
  <c r="E15" i="7"/>
  <c r="E16" i="7"/>
  <c r="E17" i="7"/>
  <c r="I20" i="12" l="1"/>
  <c r="F20" i="12"/>
  <c r="P40" i="7" s="1"/>
  <c r="C10" i="24"/>
  <c r="F58" i="7"/>
  <c r="P60" i="7" s="1"/>
  <c r="E28" i="7"/>
  <c r="E34" i="7"/>
  <c r="P25" i="7"/>
  <c r="I26" i="12"/>
  <c r="F26" i="12"/>
  <c r="P46" i="7" s="1"/>
  <c r="I47" i="12" l="1"/>
  <c r="F47" i="12"/>
  <c r="E33" i="7"/>
  <c r="E31" i="7"/>
  <c r="P63" i="7"/>
  <c r="E47" i="12" l="1"/>
  <c r="B49" i="12"/>
  <c r="J20" i="20"/>
  <c r="H16" i="20"/>
  <c r="I48" i="12"/>
  <c r="H20" i="20" s="1"/>
  <c r="H18" i="20" l="1"/>
  <c r="I18" i="20" s="1"/>
  <c r="P64" i="7"/>
  <c r="J16" i="20"/>
  <c r="H27" i="20"/>
  <c r="J27" i="20" s="1"/>
  <c r="M27" i="20" s="1"/>
  <c r="I16" i="20"/>
  <c r="L38" i="20"/>
  <c r="F18" i="20" l="1"/>
  <c r="J18" i="20"/>
  <c r="M18" i="20" s="1"/>
  <c r="D49" i="12"/>
  <c r="E49" i="12"/>
  <c r="A48" i="12" s="1"/>
  <c r="M16" i="20"/>
  <c r="K16" i="20"/>
  <c r="I27" i="20"/>
  <c r="K27" i="20"/>
  <c r="H40" i="20"/>
  <c r="I40" i="20" s="1"/>
  <c r="H42" i="20"/>
  <c r="I42" i="20" s="1"/>
  <c r="I20" i="20"/>
  <c r="H33" i="20"/>
  <c r="I33" i="20" s="1"/>
  <c r="H25" i="20"/>
  <c r="H29" i="20"/>
  <c r="H31" i="20"/>
  <c r="K18" i="20" l="1"/>
  <c r="J40" i="20"/>
  <c r="J42" i="20"/>
  <c r="J33" i="20"/>
  <c r="I25" i="20"/>
  <c r="J25" i="20"/>
  <c r="I29" i="20"/>
  <c r="J29" i="20"/>
  <c r="J31" i="20"/>
  <c r="I31" i="20"/>
  <c r="J38" i="20"/>
  <c r="I38" i="20"/>
  <c r="K38" i="20" l="1"/>
  <c r="M38" i="20"/>
  <c r="K42" i="20"/>
  <c r="M42" i="20"/>
  <c r="K40" i="20"/>
  <c r="M40" i="20"/>
  <c r="K31" i="20"/>
  <c r="M31" i="20"/>
  <c r="K29" i="20"/>
  <c r="M29" i="20"/>
  <c r="K25" i="20"/>
  <c r="M25" i="20"/>
  <c r="K33" i="20"/>
  <c r="M33" i="20"/>
  <c r="C20" i="17"/>
  <c r="B1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Ordine_P-02012013-451.pdf 
Misura_ P-02012013-451.pdf  
Design_ P-02012013-451.pdf 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Rahmennummer = </t>
        </r>
        <r>
          <rPr>
            <sz val="9"/>
            <color indexed="81"/>
            <rFont val="Tahoma"/>
            <family val="2"/>
          </rPr>
          <t xml:space="preserve">P-Datum-Auftragsnummer
</t>
        </r>
        <r>
          <rPr>
            <b/>
            <sz val="9"/>
            <color indexed="81"/>
            <rFont val="Tahoma"/>
            <family val="2"/>
          </rPr>
          <t>Bsp.</t>
        </r>
        <r>
          <rPr>
            <sz val="9"/>
            <color indexed="81"/>
            <rFont val="Tahoma"/>
            <family val="2"/>
          </rPr>
          <t xml:space="preserve"> P-120513-500</t>
        </r>
      </text>
    </comment>
  </commentList>
</comments>
</file>

<file path=xl/sharedStrings.xml><?xml version="1.0" encoding="utf-8"?>
<sst xmlns="http://schemas.openxmlformats.org/spreadsheetml/2006/main" count="1257" uniqueCount="749">
  <si>
    <t>#</t>
  </si>
  <si>
    <t>Gabel</t>
  </si>
  <si>
    <t>Steuersatz</t>
  </si>
  <si>
    <t>Schaltwerk</t>
  </si>
  <si>
    <t>Umwerfer</t>
  </si>
  <si>
    <t>Ø</t>
  </si>
  <si>
    <t>Anlöt</t>
  </si>
  <si>
    <t>Länge</t>
  </si>
  <si>
    <t>Innenlager</t>
  </si>
  <si>
    <t>BSA</t>
  </si>
  <si>
    <t>Abstufung</t>
  </si>
  <si>
    <t>Kette</t>
  </si>
  <si>
    <t>Lenker</t>
  </si>
  <si>
    <t>Breite</t>
  </si>
  <si>
    <t>Vorbau</t>
  </si>
  <si>
    <t>Sattelstütze</t>
  </si>
  <si>
    <t>Pedale</t>
  </si>
  <si>
    <t>Flaschenhalter</t>
  </si>
  <si>
    <t>Farbe</t>
  </si>
  <si>
    <t>Lenkerband</t>
  </si>
  <si>
    <t>Schnellspanner</t>
  </si>
  <si>
    <t>Sattelschelle</t>
  </si>
  <si>
    <t>Spacer</t>
  </si>
  <si>
    <t>mm</t>
  </si>
  <si>
    <t>Material</t>
  </si>
  <si>
    <t>Montage</t>
  </si>
  <si>
    <t>Rahmen N° / Telaio N°</t>
  </si>
  <si>
    <t>1) Schrittlänge / Lunghezza Cavallo</t>
  </si>
  <si>
    <t>cm</t>
  </si>
  <si>
    <t>2) Körpergröße / Altezza</t>
  </si>
  <si>
    <t>3) Schulterhöhe / Lunghezza Spalla</t>
  </si>
  <si>
    <t>4) Armlänge / Lunghezza Braccio</t>
  </si>
  <si>
    <t>5) Unterschenkel / Lunghezza Tibia</t>
  </si>
  <si>
    <t xml:space="preserve">6) Oberkörperlänge / Lunghezza Busto </t>
  </si>
  <si>
    <t>7) Schuhgröße / Numero di scarpe</t>
  </si>
  <si>
    <t xml:space="preserve">8) Gewicht / Peso </t>
  </si>
  <si>
    <t>kg</t>
  </si>
  <si>
    <t>Einschätzung Fahrer / Valutazione Ciclista</t>
  </si>
  <si>
    <t>a) Professionals / Categoria Pro</t>
  </si>
  <si>
    <t>b) Sportlich Amb. / Sportivo</t>
  </si>
  <si>
    <t>d) Hobby / Ciclista hobby</t>
  </si>
  <si>
    <t xml:space="preserve">Berechneter Rahmen / TELAIO CALCOLATO </t>
  </si>
  <si>
    <t xml:space="preserve">Rücken </t>
  </si>
  <si>
    <t>Hand</t>
  </si>
  <si>
    <t>Sprunggelenk</t>
  </si>
  <si>
    <t>Strasse</t>
  </si>
  <si>
    <t>Schulter / Nacken</t>
  </si>
  <si>
    <t>Modellname</t>
  </si>
  <si>
    <t>Hersteller</t>
  </si>
  <si>
    <t>aktuell verbaute Gruppe</t>
  </si>
  <si>
    <t>Baujahr</t>
  </si>
  <si>
    <t>Rennerfahrung</t>
  </si>
  <si>
    <t xml:space="preserve">Name </t>
  </si>
  <si>
    <t>Veränderungen/Wünsche/Ziele</t>
  </si>
  <si>
    <t>Größe (Rahmengr. lt. Hersteller)</t>
  </si>
  <si>
    <t>Triathlon</t>
  </si>
  <si>
    <t>Sportlich Ambitioniert</t>
  </si>
  <si>
    <t>Professional</t>
  </si>
  <si>
    <t>Hobbyfahrer</t>
  </si>
  <si>
    <t>Sitz / Sattel - Beschwerden</t>
  </si>
  <si>
    <t>Kniegelenk</t>
  </si>
  <si>
    <t>Rad / Rahmen</t>
  </si>
  <si>
    <t>Ergebnis / Empfehlung</t>
  </si>
  <si>
    <t xml:space="preserve">Rad-Erfahrung (Historie) </t>
  </si>
  <si>
    <t>Info zum aktuellen Rad</t>
  </si>
  <si>
    <t>aktueller Fahrbereich</t>
  </si>
  <si>
    <t>Beschwerden (Sitzposition)</t>
  </si>
  <si>
    <t>Fixedgear</t>
  </si>
  <si>
    <t>VK</t>
  </si>
  <si>
    <t>Rahmen / Rohrsatz</t>
  </si>
  <si>
    <t>Anbaugruppe kompl.</t>
  </si>
  <si>
    <t>Brems/Schalthebel</t>
  </si>
  <si>
    <t>Bremswerke</t>
  </si>
  <si>
    <t>Kurbel / Abstufung</t>
  </si>
  <si>
    <t>Zähne</t>
  </si>
  <si>
    <t xml:space="preserve">Kassette </t>
  </si>
  <si>
    <t>Laufradsatz kompl.</t>
  </si>
  <si>
    <t>Bereifung</t>
  </si>
  <si>
    <t>Schläuche/Felgenb.</t>
  </si>
  <si>
    <t xml:space="preserve">Sattel </t>
  </si>
  <si>
    <t>Züge/Hüllen</t>
  </si>
  <si>
    <t>Sonstige Teile</t>
  </si>
  <si>
    <t>Bearbeiter:</t>
  </si>
  <si>
    <t>Telefon</t>
  </si>
  <si>
    <t>RahmenNr./Telaio N°</t>
  </si>
  <si>
    <t>Vorname</t>
  </si>
  <si>
    <t>Ort</t>
  </si>
  <si>
    <t>eMail</t>
  </si>
  <si>
    <t>PLZ</t>
  </si>
  <si>
    <t>Name / Cliente</t>
  </si>
  <si>
    <t>Hausnummer</t>
  </si>
  <si>
    <t>Land</t>
  </si>
  <si>
    <t>Größe (cm)</t>
  </si>
  <si>
    <t>Gewicht (kg)</t>
  </si>
  <si>
    <t>LRS</t>
  </si>
  <si>
    <t>Einschätzung Fahrer</t>
  </si>
  <si>
    <t>pers. Einschätzung des Kundenberaters und ergänzende Informationen</t>
  </si>
  <si>
    <t>classic</t>
  </si>
  <si>
    <t>uni</t>
  </si>
  <si>
    <t>sport</t>
  </si>
  <si>
    <t>curva</t>
  </si>
  <si>
    <t>acqua</t>
  </si>
  <si>
    <t>speziale</t>
  </si>
  <si>
    <t>01</t>
  </si>
  <si>
    <t>02</t>
  </si>
  <si>
    <t>03</t>
  </si>
  <si>
    <t>04</t>
  </si>
  <si>
    <t>05</t>
  </si>
  <si>
    <t>06</t>
  </si>
  <si>
    <t>no</t>
  </si>
  <si>
    <t>si - vedi appendice</t>
  </si>
  <si>
    <t>verschliffene Nähte</t>
  </si>
  <si>
    <t xml:space="preserve">Pianazze </t>
  </si>
  <si>
    <t>Tomarlo</t>
  </si>
  <si>
    <t xml:space="preserve">1.1/8 - 1.1/2 </t>
  </si>
  <si>
    <t>31.6</t>
  </si>
  <si>
    <t>Pradello</t>
  </si>
  <si>
    <t xml:space="preserve">Lisore </t>
  </si>
  <si>
    <t>Angelone</t>
  </si>
  <si>
    <t>Freccia</t>
  </si>
  <si>
    <t>Berlino</t>
  </si>
  <si>
    <t>Pista</t>
  </si>
  <si>
    <t>Cremona</t>
  </si>
  <si>
    <t xml:space="preserve">no </t>
  </si>
  <si>
    <t>si - senza attacchi cantilever</t>
  </si>
  <si>
    <t>si - con attacchi cantilever</t>
  </si>
  <si>
    <t>Vermessung</t>
  </si>
  <si>
    <t>Cross: UmlenkrolleUmwerfer</t>
  </si>
  <si>
    <t xml:space="preserve">Schutzblech-Ösen </t>
  </si>
  <si>
    <t>Gepäckträger-Ösen</t>
  </si>
  <si>
    <t>Design</t>
  </si>
  <si>
    <t>Gabel lackiert</t>
  </si>
  <si>
    <t>CH</t>
  </si>
  <si>
    <t>DE</t>
  </si>
  <si>
    <t>Deutschland</t>
  </si>
  <si>
    <t>EK</t>
  </si>
  <si>
    <t>∫ Check</t>
  </si>
  <si>
    <t>Rahmen DE</t>
  </si>
  <si>
    <t xml:space="preserve">EK </t>
  </si>
  <si>
    <t xml:space="preserve">Gruppe </t>
  </si>
  <si>
    <t>Sonderwünsche</t>
  </si>
  <si>
    <t>Nat.</t>
  </si>
  <si>
    <t>Add Ons</t>
  </si>
  <si>
    <t>ok</t>
  </si>
  <si>
    <t>-</t>
  </si>
  <si>
    <t xml:space="preserve">Schnellspanner </t>
  </si>
  <si>
    <t>Farbänderung</t>
  </si>
  <si>
    <t>Continental EasyTape Felgenband</t>
  </si>
  <si>
    <t>Continental Schlauch Race28 42mm Valve</t>
  </si>
  <si>
    <t>Flaschenkörbe 2</t>
  </si>
  <si>
    <t>12,50 / Stück</t>
  </si>
  <si>
    <t>US</t>
  </si>
  <si>
    <t>Continental Schlauch Race28 60mm Valve</t>
  </si>
  <si>
    <t>GB</t>
  </si>
  <si>
    <t>Continental Schlauch Cross28  42mm Valve</t>
  </si>
  <si>
    <t>Continental Schlauch MTB26"</t>
  </si>
  <si>
    <t>Anbaugruppe komplett</t>
  </si>
  <si>
    <t>Schwalbe Schlauch SV17</t>
  </si>
  <si>
    <t>Laufradsatz (VR &amp; HR)</t>
  </si>
  <si>
    <t xml:space="preserve">Spacer </t>
  </si>
  <si>
    <t>Schläuche/Felgenbänder</t>
  </si>
  <si>
    <t>Bagnolo</t>
  </si>
  <si>
    <t>Light Paket Carbon-Rah.</t>
  </si>
  <si>
    <t>(Schnellspanner, Sattelkemme, 2 Flaschenhalt.)</t>
  </si>
  <si>
    <t xml:space="preserve">Light Paket Alu-Rahmen     </t>
  </si>
  <si>
    <t xml:space="preserve">si </t>
  </si>
  <si>
    <t>sotto (unten)</t>
  </si>
  <si>
    <t>o1</t>
  </si>
  <si>
    <t>o2</t>
  </si>
  <si>
    <t>o3</t>
  </si>
  <si>
    <t>o4</t>
  </si>
  <si>
    <t>o5</t>
  </si>
  <si>
    <t>o6</t>
  </si>
  <si>
    <t>Speziale</t>
  </si>
  <si>
    <t>CLASSIC</t>
  </si>
  <si>
    <t>SPORT</t>
  </si>
  <si>
    <t>CURVA</t>
  </si>
  <si>
    <t>ACQUA</t>
  </si>
  <si>
    <r>
      <t xml:space="preserve">Innen </t>
    </r>
    <r>
      <rPr>
        <sz val="11"/>
        <rFont val="Calibri"/>
        <family val="2"/>
      </rPr>
      <t>Ø</t>
    </r>
    <r>
      <rPr>
        <sz val="11"/>
        <rFont val="Georgia"/>
        <family val="1"/>
      </rPr>
      <t xml:space="preserve"> Sitzrohr</t>
    </r>
  </si>
  <si>
    <t>sopra (oben)</t>
  </si>
  <si>
    <t>Carbonio 300</t>
  </si>
  <si>
    <t>Carbonio 400</t>
  </si>
  <si>
    <t>Zovallo</t>
  </si>
  <si>
    <t>si</t>
  </si>
  <si>
    <t>Maiolo</t>
  </si>
  <si>
    <t>Pione</t>
  </si>
  <si>
    <t>Centocroci</t>
  </si>
  <si>
    <t>1.1/8 - 1.1/2</t>
  </si>
  <si>
    <t>IZ</t>
  </si>
  <si>
    <t>Versand</t>
  </si>
  <si>
    <t>schneiden</t>
  </si>
  <si>
    <t>Name lackiert</t>
  </si>
  <si>
    <t>IZ 2x Schaltz</t>
  </si>
  <si>
    <t>IZ 1x Bremsz</t>
  </si>
  <si>
    <t>Zugverä / Nähte</t>
  </si>
  <si>
    <t>Zugf.</t>
  </si>
  <si>
    <t>Sattelkl.</t>
  </si>
  <si>
    <t>Angelone Disc</t>
  </si>
  <si>
    <t>Lager</t>
  </si>
  <si>
    <t>Info</t>
  </si>
  <si>
    <t>Transfer zur Bestelllung</t>
  </si>
  <si>
    <t>Datenbank für die automatisierte Konfiguration der Spezifikationsliste</t>
  </si>
  <si>
    <t>Auswahl für Sonderwünsche Datengültigkeit</t>
  </si>
  <si>
    <t>Datengültigkeits-Listen</t>
  </si>
  <si>
    <t>Rahmenbeschriftung D12 (Modelname auf Oberrohr</t>
  </si>
  <si>
    <t>Gültigkeit Daten Design Spezifikationsliste</t>
  </si>
  <si>
    <t>Rahmen</t>
  </si>
  <si>
    <t>EK netto</t>
  </si>
  <si>
    <t>EK brutto</t>
  </si>
  <si>
    <t>Total incl MwSt.:</t>
  </si>
  <si>
    <t>netto</t>
  </si>
  <si>
    <t>EXTRA Information</t>
  </si>
  <si>
    <t>Jahren</t>
  </si>
  <si>
    <t xml:space="preserve">fährt seit </t>
  </si>
  <si>
    <t xml:space="preserve">Jahre </t>
  </si>
  <si>
    <t>h/ Woche</t>
  </si>
  <si>
    <t>aktuelle Rad-Zeit</t>
  </si>
  <si>
    <t>Signatur / Unterschrift</t>
  </si>
  <si>
    <t>Unterschrift Auftraggeber:</t>
  </si>
  <si>
    <t xml:space="preserve"> Datum:</t>
  </si>
  <si>
    <t>31,6</t>
  </si>
  <si>
    <t>Rahmen &amp; (Gabel)</t>
  </si>
  <si>
    <t>(Schnellspanner, Sattelkl., Spacer, 2 Flaschenhalt.)</t>
  </si>
  <si>
    <t>DISEGNO - COLORE</t>
  </si>
  <si>
    <t>Lightpaket für Carbon-Rahmen 01</t>
  </si>
  <si>
    <t>Lightpaket für Alurahmen 02</t>
  </si>
  <si>
    <t>Gabel KD Kommunikation</t>
  </si>
  <si>
    <t xml:space="preserve">Gabelgewicht </t>
  </si>
  <si>
    <t>Vorname Name</t>
  </si>
  <si>
    <t>Flaschenhalteraufnahmen (Anzahl)</t>
  </si>
  <si>
    <t>VK brutto</t>
  </si>
  <si>
    <t>Playbook Bez.</t>
  </si>
  <si>
    <t>Gabel INTERN</t>
  </si>
  <si>
    <t>VK -27%</t>
  </si>
  <si>
    <t>VK -25%</t>
  </si>
  <si>
    <t>VK - 29%</t>
  </si>
  <si>
    <t>VK - 31%</t>
  </si>
  <si>
    <t>VK - 35%</t>
  </si>
  <si>
    <t xml:space="preserve">Spiel Faktor </t>
  </si>
  <si>
    <t>GOD-MODE</t>
  </si>
  <si>
    <t>Brutto</t>
  </si>
  <si>
    <t>Info / beschreibung</t>
  </si>
  <si>
    <t>CalCulation Sheet</t>
  </si>
  <si>
    <t>% vom empf. / berechneten VK</t>
  </si>
  <si>
    <t>net - brut</t>
  </si>
  <si>
    <t>net - net</t>
  </si>
  <si>
    <r>
      <t>"</t>
    </r>
    <r>
      <rPr>
        <i/>
        <sz val="16"/>
        <rFont val="Motel"/>
      </rPr>
      <t>Spielwiese</t>
    </r>
    <r>
      <rPr>
        <i/>
        <sz val="16"/>
        <color theme="0"/>
        <rFont val="Motel"/>
      </rPr>
      <t>" zur Preisgestalt.</t>
    </r>
  </si>
  <si>
    <t>Preisvorvorschlag                         % vom empf. VK</t>
  </si>
  <si>
    <t>Net Gain</t>
  </si>
  <si>
    <t>%</t>
  </si>
  <si>
    <t>Quality Check</t>
  </si>
  <si>
    <t xml:space="preserve">Auftragsnummer </t>
  </si>
  <si>
    <t xml:space="preserve">Rechnungsnummer </t>
  </si>
  <si>
    <t>OK</t>
  </si>
  <si>
    <t>Reklamation</t>
  </si>
  <si>
    <t>Gewicht</t>
  </si>
  <si>
    <t>Design / Lack</t>
  </si>
  <si>
    <t>Lackfehler</t>
  </si>
  <si>
    <t>Dellen</t>
  </si>
  <si>
    <t>Rechtschreibung Name</t>
  </si>
  <si>
    <t>Winkel T1</t>
  </si>
  <si>
    <t>Winkel T</t>
  </si>
  <si>
    <t>Maße A1</t>
  </si>
  <si>
    <t>Maße B</t>
  </si>
  <si>
    <t>Maße S</t>
  </si>
  <si>
    <t>Maße Slope</t>
  </si>
  <si>
    <t>Gabel korrekt</t>
  </si>
  <si>
    <t>Bremsaufnahme vorn</t>
  </si>
  <si>
    <t>Bremsaufnahme hinten</t>
  </si>
  <si>
    <t>Gewinde Flaschenkorbschrauben</t>
  </si>
  <si>
    <t>Gewinde Rahmenstellschrauben</t>
  </si>
  <si>
    <t>Gewinde Schaltauge</t>
  </si>
  <si>
    <t>Tretlagergehäuse</t>
  </si>
  <si>
    <t>Lagersitz Steuersatz</t>
  </si>
  <si>
    <t>Innendurchmesser Sitzrohr</t>
  </si>
  <si>
    <t>Ausfallenden</t>
  </si>
  <si>
    <t>Technik weitere</t>
  </si>
  <si>
    <t>Weitere</t>
  </si>
  <si>
    <t xml:space="preserve">geprüft </t>
  </si>
  <si>
    <t>Datum</t>
  </si>
  <si>
    <t>Lieferdatum</t>
  </si>
  <si>
    <t>Rahmennummer</t>
  </si>
  <si>
    <r>
      <rPr>
        <b/>
        <sz val="11"/>
        <rFont val="Georgia"/>
        <family val="1"/>
      </rPr>
      <t>regulärer ges. Preis</t>
    </r>
    <r>
      <rPr>
        <sz val="11"/>
        <color theme="0"/>
        <rFont val="Georgia"/>
        <family val="1"/>
      </rPr>
      <t xml:space="preserve"> lt. Spezifikationsliste</t>
    </r>
  </si>
  <si>
    <r>
      <rPr>
        <b/>
        <sz val="11"/>
        <rFont val="Georgia"/>
        <family val="1"/>
      </rPr>
      <t>Angebot</t>
    </r>
    <r>
      <rPr>
        <sz val="11"/>
        <rFont val="Georgia"/>
        <family val="1"/>
      </rPr>
      <t xml:space="preserve"> </t>
    </r>
    <r>
      <rPr>
        <sz val="11"/>
        <color theme="0"/>
        <rFont val="Georgia"/>
        <family val="1"/>
      </rPr>
      <t>für den Kd. lt. Spezifikationsliste</t>
    </r>
  </si>
  <si>
    <t xml:space="preserve">Prozent vom  empf. VK  lt. Spezifikationsliste </t>
  </si>
  <si>
    <t>Datenbank für den internen Gebrauch</t>
  </si>
  <si>
    <t>CHECK</t>
  </si>
  <si>
    <t xml:space="preserve">N0. </t>
  </si>
  <si>
    <r>
      <rPr>
        <sz val="12"/>
        <color theme="0" tint="-0.34998626667073579"/>
        <rFont val="Georgia"/>
        <family val="1"/>
      </rPr>
      <t xml:space="preserve">Gabel / </t>
    </r>
    <r>
      <rPr>
        <b/>
        <sz val="12"/>
        <color theme="1"/>
        <rFont val="Georgia"/>
        <family val="1"/>
      </rPr>
      <t xml:space="preserve">Forcella </t>
    </r>
  </si>
  <si>
    <r>
      <rPr>
        <sz val="12"/>
        <color theme="0" tint="-0.34998626667073579"/>
        <rFont val="Georgia"/>
        <family val="1"/>
      </rPr>
      <t xml:space="preserve">Steuersatz integrated / </t>
    </r>
    <r>
      <rPr>
        <b/>
        <sz val="12"/>
        <color theme="1"/>
        <rFont val="Georgia"/>
        <family val="1"/>
      </rPr>
      <t>Sterzo integrato</t>
    </r>
  </si>
  <si>
    <r>
      <rPr>
        <sz val="12"/>
        <color theme="0" tint="-0.34998626667073579"/>
        <rFont val="Georgia"/>
        <family val="1"/>
      </rPr>
      <t>Flaschenhalter /</t>
    </r>
    <r>
      <rPr>
        <b/>
        <sz val="12"/>
        <color theme="1"/>
        <rFont val="Georgia"/>
        <family val="1"/>
      </rPr>
      <t xml:space="preserve"> Portaborraccia</t>
    </r>
  </si>
  <si>
    <r>
      <rPr>
        <sz val="12"/>
        <color theme="0" tint="-0.34998626667073579"/>
        <rFont val="Georgia"/>
        <family val="1"/>
      </rPr>
      <t>Verschliffene Nähte /</t>
    </r>
    <r>
      <rPr>
        <b/>
        <sz val="12"/>
        <rFont val="Georgia"/>
        <family val="1"/>
      </rPr>
      <t xml:space="preserve"> Saldatura levigata</t>
    </r>
  </si>
  <si>
    <r>
      <rPr>
        <sz val="12"/>
        <color theme="0" tint="-0.34998626667073579"/>
        <rFont val="Georgia"/>
        <family val="1"/>
      </rPr>
      <t>Name lackiert/</t>
    </r>
    <r>
      <rPr>
        <b/>
        <sz val="12"/>
        <rFont val="Georgia"/>
        <family val="1"/>
      </rPr>
      <t xml:space="preserve"> nome </t>
    </r>
    <r>
      <rPr>
        <b/>
        <sz val="12"/>
        <color theme="1"/>
        <rFont val="Georgia"/>
        <family val="1"/>
      </rPr>
      <t xml:space="preserve">verniciata </t>
    </r>
  </si>
  <si>
    <r>
      <rPr>
        <sz val="12"/>
        <color theme="0"/>
        <rFont val="Georgia"/>
        <family val="1"/>
      </rPr>
      <t xml:space="preserve">Name / </t>
    </r>
    <r>
      <rPr>
        <b/>
        <sz val="12"/>
        <color theme="0"/>
        <rFont val="Georgia"/>
        <family val="1"/>
      </rPr>
      <t>Cognome</t>
    </r>
  </si>
  <si>
    <r>
      <rPr>
        <sz val="12"/>
        <color theme="0"/>
        <rFont val="Georgia"/>
        <family val="1"/>
      </rPr>
      <t>Vorname /</t>
    </r>
    <r>
      <rPr>
        <b/>
        <sz val="12"/>
        <color theme="0"/>
        <rFont val="Georgia"/>
        <family val="1"/>
      </rPr>
      <t xml:space="preserve"> Nome</t>
    </r>
  </si>
  <si>
    <r>
      <rPr>
        <sz val="12"/>
        <color theme="0"/>
        <rFont val="Georgia"/>
        <family val="1"/>
      </rPr>
      <t xml:space="preserve">Rahmen N° </t>
    </r>
    <r>
      <rPr>
        <b/>
        <sz val="12"/>
        <color theme="0"/>
        <rFont val="Georgia"/>
        <family val="1"/>
      </rPr>
      <t>/ Telaio N°</t>
    </r>
  </si>
  <si>
    <r>
      <rPr>
        <sz val="12"/>
        <color theme="0" tint="-0.34998626667073579"/>
        <rFont val="Georgia"/>
        <family val="1"/>
      </rPr>
      <t>Design /</t>
    </r>
    <r>
      <rPr>
        <b/>
        <sz val="12"/>
        <color theme="1"/>
        <rFont val="Georgia"/>
        <family val="1"/>
      </rPr>
      <t xml:space="preserve"> Disegno</t>
    </r>
  </si>
  <si>
    <r>
      <rPr>
        <sz val="12"/>
        <color theme="0" tint="-0.14999847407452621"/>
        <rFont val="Georgia"/>
        <family val="1"/>
      </rPr>
      <t>Gabel lackiert /</t>
    </r>
    <r>
      <rPr>
        <b/>
        <sz val="12"/>
        <color theme="0" tint="-0.14999847407452621"/>
        <rFont val="Georgia"/>
        <family val="1"/>
      </rPr>
      <t xml:space="preserve"> Forcella verniciata</t>
    </r>
  </si>
  <si>
    <t>Mareto</t>
  </si>
  <si>
    <t>Preisindikation 2013</t>
  </si>
  <si>
    <r>
      <rPr>
        <i/>
        <sz val="24"/>
        <color theme="0" tint="-0.34998626667073579"/>
        <rFont val="Motel"/>
      </rPr>
      <t>Bestellung  /</t>
    </r>
    <r>
      <rPr>
        <i/>
        <sz val="24"/>
        <color theme="1" tint="0.14999847407452621"/>
        <rFont val="Motel"/>
      </rPr>
      <t xml:space="preserve"> Ordine</t>
    </r>
  </si>
  <si>
    <t>playbook</t>
  </si>
  <si>
    <t>Ausfallende</t>
  </si>
  <si>
    <t>Grammatur</t>
  </si>
  <si>
    <t>MISURE</t>
  </si>
  <si>
    <t>Disegno speziale:</t>
  </si>
  <si>
    <t>Pedalen</t>
  </si>
  <si>
    <r>
      <t xml:space="preserve">Rahmen-Gabel Set </t>
    </r>
    <r>
      <rPr>
        <b/>
        <sz val="14"/>
        <color theme="1"/>
        <rFont val="Georgia"/>
        <family val="1"/>
      </rPr>
      <t>(0)</t>
    </r>
    <r>
      <rPr>
        <sz val="14"/>
        <color theme="0"/>
        <rFont val="Georgia"/>
        <family val="1"/>
      </rPr>
      <t xml:space="preserve"> / Komplettbike </t>
    </r>
    <r>
      <rPr>
        <b/>
        <sz val="14"/>
        <color theme="1"/>
        <rFont val="Georgia"/>
        <family val="1"/>
      </rPr>
      <t>(1)</t>
    </r>
  </si>
  <si>
    <r>
      <rPr>
        <b/>
        <sz val="14"/>
        <color theme="1"/>
        <rFont val="Georgia"/>
        <family val="1"/>
      </rPr>
      <t xml:space="preserve">1 </t>
    </r>
    <r>
      <rPr>
        <b/>
        <sz val="8"/>
        <color theme="1"/>
        <rFont val="Georgia"/>
        <family val="1"/>
      </rPr>
      <t xml:space="preserve">oder </t>
    </r>
    <r>
      <rPr>
        <b/>
        <sz val="14"/>
        <color theme="1"/>
        <rFont val="Georgia"/>
        <family val="1"/>
      </rPr>
      <t>0</t>
    </r>
  </si>
  <si>
    <t>Flaschenhalter                         Anzahl:</t>
  </si>
  <si>
    <t>(inkl. Steuersatz, Spacer, Sattelkl., Umwerferschelle)</t>
  </si>
  <si>
    <t>jpg. MISURE</t>
  </si>
  <si>
    <t>jpg. DESIGN</t>
  </si>
  <si>
    <t>Extras</t>
  </si>
  <si>
    <t>Total UVP</t>
  </si>
  <si>
    <t>EDI</t>
  </si>
  <si>
    <t>Misano Blu</t>
  </si>
  <si>
    <t>Calaone</t>
  </si>
  <si>
    <t>Pianazze</t>
  </si>
  <si>
    <t xml:space="preserve">Calaone </t>
  </si>
  <si>
    <t>Jahrgang / Geburtstag</t>
  </si>
  <si>
    <t>nn</t>
  </si>
  <si>
    <t>xxx</t>
  </si>
  <si>
    <t>Altissimo</t>
  </si>
  <si>
    <t>Empfehlung</t>
  </si>
  <si>
    <t>Empfehler</t>
  </si>
  <si>
    <t>Veranstaltung</t>
  </si>
  <si>
    <t>Direkt / Passant</t>
  </si>
  <si>
    <t xml:space="preserve">Sonstiges </t>
  </si>
  <si>
    <t xml:space="preserve">Veranstaltung </t>
  </si>
  <si>
    <t>pers. Empfehlung</t>
  </si>
  <si>
    <t>Rohrsatz Rahmenbauer Info</t>
  </si>
  <si>
    <r>
      <rPr>
        <sz val="12"/>
        <color theme="0" tint="-0.34998626667073579"/>
        <rFont val="Georgia"/>
        <family val="1"/>
      </rPr>
      <t xml:space="preserve">Schutzblech-Ösen </t>
    </r>
    <r>
      <rPr>
        <sz val="12"/>
        <rFont val="Georgia"/>
        <family val="1"/>
      </rPr>
      <t xml:space="preserve">/ </t>
    </r>
    <r>
      <rPr>
        <b/>
        <sz val="12"/>
        <rFont val="Georgia"/>
        <family val="1"/>
      </rPr>
      <t>Supporto Parafango</t>
    </r>
  </si>
  <si>
    <r>
      <rPr>
        <sz val="12"/>
        <color theme="0" tint="-0.34998626667073579"/>
        <rFont val="Georgia"/>
        <family val="1"/>
      </rPr>
      <t>Gepäckträger-Ösen</t>
    </r>
    <r>
      <rPr>
        <sz val="12"/>
        <rFont val="Georgia"/>
        <family val="1"/>
      </rPr>
      <t xml:space="preserve"> /</t>
    </r>
    <r>
      <rPr>
        <b/>
        <sz val="12"/>
        <rFont val="Georgia"/>
        <family val="1"/>
      </rPr>
      <t xml:space="preserve"> Supporto Portapacchi</t>
    </r>
  </si>
  <si>
    <t>Bestellung  / Ordine</t>
  </si>
  <si>
    <r>
      <rPr>
        <sz val="12"/>
        <rFont val="Georgia"/>
        <family val="1"/>
      </rPr>
      <t xml:space="preserve">Name / </t>
    </r>
    <r>
      <rPr>
        <b/>
        <sz val="12"/>
        <rFont val="Georgia"/>
        <family val="1"/>
      </rPr>
      <t>Cognome</t>
    </r>
  </si>
  <si>
    <r>
      <rPr>
        <sz val="12"/>
        <rFont val="Georgia"/>
        <family val="1"/>
      </rPr>
      <t>Vorname /</t>
    </r>
    <r>
      <rPr>
        <b/>
        <sz val="12"/>
        <rFont val="Georgia"/>
        <family val="1"/>
      </rPr>
      <t xml:space="preserve"> Nome</t>
    </r>
  </si>
  <si>
    <r>
      <rPr>
        <sz val="12"/>
        <rFont val="Georgia"/>
        <family val="1"/>
      </rPr>
      <t xml:space="preserve">Rahmen N° </t>
    </r>
    <r>
      <rPr>
        <b/>
        <sz val="12"/>
        <rFont val="Georgia"/>
        <family val="1"/>
      </rPr>
      <t>/ Telaio N°</t>
    </r>
  </si>
  <si>
    <t>Altezza cliente (cm)</t>
  </si>
  <si>
    <t>Peso cliente      (Kg)</t>
  </si>
  <si>
    <t>NAME</t>
  </si>
  <si>
    <t>VERSCHLIFFENE NÄHTE</t>
  </si>
  <si>
    <t>Datenbank für Empfehlung</t>
  </si>
  <si>
    <r>
      <rPr>
        <b/>
        <sz val="11"/>
        <rFont val="Georgia"/>
        <family val="1"/>
      </rPr>
      <t>EK</t>
    </r>
    <r>
      <rPr>
        <b/>
        <sz val="11"/>
        <color theme="0"/>
        <rFont val="Georgia"/>
        <family val="1"/>
      </rPr>
      <t xml:space="preserve"> </t>
    </r>
    <r>
      <rPr>
        <sz val="11"/>
        <color theme="0"/>
        <rFont val="Georgia"/>
        <family val="1"/>
      </rPr>
      <t>Projekt lt. Playbook</t>
    </r>
  </si>
  <si>
    <t>Angebot für Kunden</t>
  </si>
  <si>
    <t>MA 13</t>
  </si>
  <si>
    <t xml:space="preserve">Uni Light </t>
  </si>
  <si>
    <t xml:space="preserve">Carbon Light </t>
  </si>
  <si>
    <t>UNI 2012</t>
  </si>
  <si>
    <t>o7</t>
  </si>
  <si>
    <t>o8</t>
  </si>
  <si>
    <t>o9</t>
  </si>
  <si>
    <t>o10</t>
  </si>
  <si>
    <r>
      <rPr>
        <sz val="12"/>
        <color theme="0" tint="-0.34998626667073579"/>
        <rFont val="Georgia"/>
        <family val="1"/>
      </rPr>
      <t>Modelln. /</t>
    </r>
    <r>
      <rPr>
        <b/>
        <sz val="12"/>
        <color theme="1"/>
        <rFont val="Georgia"/>
        <family val="1"/>
      </rPr>
      <t xml:space="preserve"> Modello</t>
    </r>
  </si>
  <si>
    <r>
      <rPr>
        <sz val="12"/>
        <color theme="0" tint="-0.34998626667073579"/>
        <rFont val="Georgia"/>
        <family val="1"/>
      </rPr>
      <t>Rohrsatz /</t>
    </r>
    <r>
      <rPr>
        <b/>
        <sz val="12"/>
        <color theme="1"/>
        <rFont val="Georgia"/>
        <family val="1"/>
      </rPr>
      <t xml:space="preserve"> Serie Tubi</t>
    </r>
  </si>
  <si>
    <r>
      <rPr>
        <sz val="12"/>
        <color theme="0" tint="-0.34998626667073579"/>
        <rFont val="Georgia"/>
        <family val="1"/>
      </rPr>
      <t>Carbonmatte /</t>
    </r>
    <r>
      <rPr>
        <b/>
        <sz val="12"/>
        <color theme="1"/>
        <rFont val="Georgia"/>
        <family val="1"/>
      </rPr>
      <t xml:space="preserve"> Carbonio( 1K / 3K )</t>
    </r>
  </si>
  <si>
    <r>
      <rPr>
        <sz val="12"/>
        <color theme="0" tint="-0.34998626667073579"/>
        <rFont val="Georgia"/>
        <family val="1"/>
      </rPr>
      <t xml:space="preserve">Sitzrohr ID </t>
    </r>
    <r>
      <rPr>
        <sz val="12"/>
        <color theme="0" tint="-0.249977111117893"/>
        <rFont val="Georgia"/>
        <family val="1"/>
      </rPr>
      <t>/</t>
    </r>
    <r>
      <rPr>
        <b/>
        <sz val="12"/>
        <rFont val="Georgia"/>
        <family val="1"/>
      </rPr>
      <t>Diametro Cannotto Regisella</t>
    </r>
  </si>
  <si>
    <r>
      <rPr>
        <sz val="12"/>
        <color theme="0" tint="-0.34998626667073579"/>
        <rFont val="Georgia"/>
        <family val="1"/>
      </rPr>
      <t>Innenlager /</t>
    </r>
    <r>
      <rPr>
        <sz val="12"/>
        <color theme="0" tint="-0.249977111117893"/>
        <rFont val="Georgia"/>
        <family val="1"/>
      </rPr>
      <t xml:space="preserve"> </t>
    </r>
    <r>
      <rPr>
        <b/>
        <sz val="12"/>
        <rFont val="Georgia"/>
        <family val="1"/>
      </rPr>
      <t>Scatola Movimento centrale</t>
    </r>
  </si>
  <si>
    <r>
      <rPr>
        <sz val="12"/>
        <rFont val="Georgia"/>
        <family val="1"/>
      </rPr>
      <t>Schaltung/</t>
    </r>
    <r>
      <rPr>
        <b/>
        <sz val="12"/>
        <rFont val="Georgia"/>
        <family val="1"/>
      </rPr>
      <t xml:space="preserve"> Cambio - fili trasmissioni</t>
    </r>
  </si>
  <si>
    <r>
      <rPr>
        <sz val="12"/>
        <color theme="0" tint="-0.34998626667073579"/>
        <rFont val="Georgia"/>
        <family val="1"/>
      </rPr>
      <t>Schaltung/</t>
    </r>
    <r>
      <rPr>
        <b/>
        <sz val="12"/>
        <color theme="1"/>
        <rFont val="Georgia"/>
        <family val="1"/>
      </rPr>
      <t xml:space="preserve"> Fili Trasmissioni</t>
    </r>
  </si>
  <si>
    <r>
      <rPr>
        <sz val="12"/>
        <color theme="0" tint="-0.34998626667073579"/>
        <rFont val="Georgia"/>
        <family val="1"/>
      </rPr>
      <t>Schaltzugführung /</t>
    </r>
    <r>
      <rPr>
        <b/>
        <sz val="12"/>
        <color theme="1"/>
        <rFont val="Georgia"/>
        <family val="1"/>
      </rPr>
      <t xml:space="preserve"> Fili Trasmissioni</t>
    </r>
  </si>
  <si>
    <r>
      <rPr>
        <sz val="12"/>
        <color theme="0" tint="-0.34998626667073579"/>
        <rFont val="Georgia"/>
        <family val="1"/>
      </rPr>
      <t>Cross: Umlenkrolle/</t>
    </r>
    <r>
      <rPr>
        <b/>
        <sz val="12"/>
        <color theme="1"/>
        <rFont val="Georgia"/>
        <family val="1"/>
      </rPr>
      <t xml:space="preserve"> Rinvio Deragliatore "Top Pull"</t>
    </r>
  </si>
  <si>
    <r>
      <rPr>
        <sz val="12"/>
        <color theme="1"/>
        <rFont val="Georgia"/>
        <family val="1"/>
      </rPr>
      <t>Bremsen</t>
    </r>
    <r>
      <rPr>
        <b/>
        <sz val="12"/>
        <color theme="1"/>
        <rFont val="Georgia"/>
        <family val="1"/>
      </rPr>
      <t xml:space="preserve"> / Freni</t>
    </r>
  </si>
  <si>
    <r>
      <rPr>
        <sz val="12"/>
        <color theme="1"/>
        <rFont val="Georgia"/>
        <family val="1"/>
      </rPr>
      <t>Ausstattung</t>
    </r>
    <r>
      <rPr>
        <b/>
        <sz val="12"/>
        <color theme="1"/>
        <rFont val="Georgia"/>
        <family val="1"/>
      </rPr>
      <t xml:space="preserve"> / Accessori - specifiche</t>
    </r>
  </si>
  <si>
    <t>elettronico e meccanico</t>
  </si>
  <si>
    <t>meccanici interni</t>
  </si>
  <si>
    <t>hybrid interni</t>
  </si>
  <si>
    <t>meccanici esterni</t>
  </si>
  <si>
    <t xml:space="preserve"> -</t>
  </si>
  <si>
    <t>freni corsa</t>
  </si>
  <si>
    <t>freni a disco</t>
  </si>
  <si>
    <t>freni cantilever</t>
  </si>
  <si>
    <t>senza freni</t>
  </si>
  <si>
    <t>Tomarlo Disc</t>
  </si>
  <si>
    <t>Pasculli Road Disc</t>
  </si>
  <si>
    <t>Aero</t>
  </si>
  <si>
    <t>1.1/8 - 1. 1/2</t>
  </si>
  <si>
    <t>1.1/8- 1.1/2</t>
  </si>
  <si>
    <t>Dem Kunden sind die AGB der Bikeline GmbH bekannt und werden von Ihm akzeptiert.</t>
  </si>
  <si>
    <t>kundenprofil</t>
  </si>
  <si>
    <t>persönliche konfiguration</t>
  </si>
  <si>
    <t>Bagnolo Road</t>
  </si>
  <si>
    <t>VK 2016</t>
  </si>
  <si>
    <t xml:space="preserve">UNI </t>
  </si>
  <si>
    <t>Speciale</t>
  </si>
  <si>
    <t>386 EVO</t>
  </si>
  <si>
    <t>PF30</t>
  </si>
  <si>
    <t>SRAM eTap / senza foro</t>
  </si>
  <si>
    <t>per SRAM eTap / senza foro</t>
  </si>
  <si>
    <t>Farrini</t>
  </si>
  <si>
    <t>Stütze</t>
  </si>
  <si>
    <t>ohne</t>
  </si>
  <si>
    <t>Pasculli Columbus Spirit</t>
  </si>
  <si>
    <t>Pasculli Disc Columbus Spirit</t>
  </si>
  <si>
    <t>Pasculli Columbus XCr</t>
  </si>
  <si>
    <t>PFShim.</t>
  </si>
  <si>
    <t>EXT</t>
  </si>
  <si>
    <t>Integrated</t>
  </si>
  <si>
    <t>Pasciulli Carbon light</t>
  </si>
  <si>
    <t>Monocoque U D</t>
  </si>
  <si>
    <t>27.2</t>
  </si>
  <si>
    <t>x</t>
  </si>
  <si>
    <t>Racing</t>
  </si>
  <si>
    <t>Sport Light</t>
  </si>
  <si>
    <t>Pradello DB</t>
  </si>
  <si>
    <t>Bagnolo DB CX</t>
  </si>
  <si>
    <t>Rapid Red 5 DB | Gravel</t>
  </si>
  <si>
    <t>Cross | Gravel</t>
  </si>
  <si>
    <t xml:space="preserve">Trekking </t>
  </si>
  <si>
    <t>Bagnolo XCr | CX</t>
  </si>
  <si>
    <t>Bagnolo XCr |Road</t>
  </si>
  <si>
    <t>Pianazze DB</t>
  </si>
  <si>
    <t>Road KSC 032 3k Straight</t>
  </si>
  <si>
    <t>Road FO 396 DB | 3k</t>
  </si>
  <si>
    <t>Gravel FK 065 | 3k</t>
  </si>
  <si>
    <t>Pasculli Steel</t>
  </si>
  <si>
    <t>Pasculli CX Carbon DB</t>
  </si>
  <si>
    <t>Shimano GRX810 2x11 | DB</t>
  </si>
  <si>
    <t>Shimano GRX810 2x11 | DB | ohne KRG</t>
  </si>
  <si>
    <t>Shimano GRX810 Di2 2x11 | DB</t>
  </si>
  <si>
    <t>Shimano GRX810 Di2 2x11 | DB | ohne KRG</t>
  </si>
  <si>
    <t>Shimano GRX810 1x11 | DB</t>
  </si>
  <si>
    <t>Shimano GRX810 1x11 | DB | ohne KRG</t>
  </si>
  <si>
    <t>Shimano GRX810 Di2 1x11 | DB</t>
  </si>
  <si>
    <t>Shimano GRX810 Di2 1x11 | DB | ohne KRG</t>
  </si>
  <si>
    <t>Shimano GRX600 2x11 | DB</t>
  </si>
  <si>
    <t>Shimano GRX600 2x11 | DB | ohne KRG</t>
  </si>
  <si>
    <t>Shimano GRX600 1x11 | DB</t>
  </si>
  <si>
    <t>Shimano GRX600 1x11 | DB | ohne KRG</t>
  </si>
  <si>
    <t>meccanico</t>
  </si>
  <si>
    <t>Online</t>
  </si>
  <si>
    <t>Rapid Red 3 DB | Gravel</t>
  </si>
  <si>
    <t>SHIMANO Dura Ace Di2 9270 | DB</t>
  </si>
  <si>
    <t>SHIMANO Dura Ace Di2 9270 | DB | incl. Power</t>
  </si>
  <si>
    <t>SHIMANO Ultegra Di2 R8170 | DB</t>
  </si>
  <si>
    <t>1.5 - 1.5</t>
  </si>
  <si>
    <t>elettronico | Nuovo Di2</t>
  </si>
  <si>
    <t>elettronici  | Nuovo Di2</t>
  </si>
  <si>
    <t>Cremona ACR FK</t>
  </si>
  <si>
    <t>Tailor-made - Carbon U D</t>
  </si>
  <si>
    <t>Road Aero CM87 ACR | U D</t>
  </si>
  <si>
    <t>Pasculli Aero SL | ACR</t>
  </si>
  <si>
    <t>1.5 -1.5</t>
  </si>
  <si>
    <t>Tailor-made - Carbon 3 K</t>
  </si>
  <si>
    <t>Pasciulli RIM Carbon</t>
  </si>
  <si>
    <t>Pasculli DB Carbon</t>
  </si>
  <si>
    <t>Gravel ID 41 | U D</t>
  </si>
  <si>
    <t>Pasculli DB Carbon Gravel</t>
  </si>
  <si>
    <t>Road ID31 Carbon DB</t>
  </si>
  <si>
    <t xml:space="preserve">1.1/8 - 1.1/4 </t>
  </si>
  <si>
    <t>Pasculli Carbon Light DB</t>
  </si>
  <si>
    <t>Road ID30 Carbon RIM</t>
  </si>
  <si>
    <t>Pasciulli Carbon Light RIM</t>
  </si>
  <si>
    <t xml:space="preserve"> 31.8</t>
  </si>
  <si>
    <t>Tailor-made - Aluminium</t>
  </si>
  <si>
    <t>34.9</t>
  </si>
  <si>
    <t xml:space="preserve">Fulcrum Racing 3 DB </t>
  </si>
  <si>
    <t>Rapid Red Carbon DB | Gravel</t>
  </si>
  <si>
    <t>Pasculli Gravel Carbon SCR</t>
  </si>
  <si>
    <t>Gravel TSR075 | U D</t>
  </si>
  <si>
    <t>SHIMANO 105 Di2 R7170 | DB</t>
  </si>
  <si>
    <t>SHIMANO Dura Ace Di2 9270 | DB | ohne KRG</t>
  </si>
  <si>
    <t>SHIMANO Ultegra Di2 R8170 | DB |ohne KRG</t>
  </si>
  <si>
    <t>SHIMANO 105 Di2 R7170 | DB | ohne KRG</t>
  </si>
  <si>
    <t>GRUPPE Shimano GRX Gravel 2023</t>
  </si>
  <si>
    <t>Cadex Road DB 36 Carbon</t>
  </si>
  <si>
    <t>Road Aero TSO56-D SCR | U D</t>
  </si>
  <si>
    <t>Pasculli Aero SL | SCR</t>
  </si>
  <si>
    <t>Vision SC30 DB</t>
  </si>
  <si>
    <t>Vision SC40 DB</t>
  </si>
  <si>
    <t>Allroad</t>
  </si>
  <si>
    <t>Zeitfahrrad | TT</t>
  </si>
  <si>
    <t>Angelone ALL</t>
  </si>
  <si>
    <t>PAS - 01</t>
  </si>
  <si>
    <t>Aluminium - 5 Größen</t>
  </si>
  <si>
    <t>SCR</t>
  </si>
  <si>
    <t>Road Aero CM87 SCR | U D</t>
  </si>
  <si>
    <t>Road SCR | U D</t>
  </si>
  <si>
    <t>Pasculli  SL | SCR</t>
  </si>
  <si>
    <t>Gravel SRS | U D</t>
  </si>
  <si>
    <t>Steuerlager</t>
  </si>
  <si>
    <t>Mercatello ACR</t>
  </si>
  <si>
    <t>Altissimo Road ACR</t>
  </si>
  <si>
    <t>Altissimo ALL ACR</t>
  </si>
  <si>
    <t xml:space="preserve">Tomarlo Road ACR </t>
  </si>
  <si>
    <t>Tomarlo Road RIM</t>
  </si>
  <si>
    <t>Tomarlo Road DB</t>
  </si>
  <si>
    <t>Tomarlo ALL ACR</t>
  </si>
  <si>
    <t>Cremona SL ACR</t>
  </si>
  <si>
    <t>Pione ALL</t>
  </si>
  <si>
    <t>Lisore Gravel ACR</t>
  </si>
  <si>
    <t>IF22B</t>
  </si>
  <si>
    <t>Univer Road SCR</t>
  </si>
  <si>
    <t>Vision Trimax 35 SC Disc CL</t>
  </si>
  <si>
    <t>Vison Metron 40 Cl</t>
  </si>
  <si>
    <t>Vison Trimax 30 Aero Gravel i23</t>
  </si>
  <si>
    <t>Vison Team Aero Gravel i23</t>
  </si>
  <si>
    <t>Vision SC30 AGX Gravel CL</t>
  </si>
  <si>
    <t>Rahmen- Gabel Sets 2025</t>
  </si>
  <si>
    <t>Shimano Group Set 2025</t>
  </si>
  <si>
    <t>Gruppe Shimano GRX Gravel 2025</t>
  </si>
  <si>
    <t>Shimano GRX RX825 Di2 2x12</t>
  </si>
  <si>
    <t>SRAM RED AXS 2x12 DUB KRG</t>
  </si>
  <si>
    <t>SRAM RED AXS 2x12 DUB KRG m. Powermeter</t>
  </si>
  <si>
    <t>SRAM Force AXS 2x12 DUB KRG</t>
  </si>
  <si>
    <t>SRAM Force AXS 2x12 DUB KRG m. Powermeter</t>
  </si>
  <si>
    <t>SRAM Rival AXS 2x12 DUB KRG</t>
  </si>
  <si>
    <t>SRAM Apex AXS 1x12 DUB KRG</t>
  </si>
  <si>
    <t>SRAM Apex  1x12 DUB KRG</t>
  </si>
  <si>
    <t>Vision LRS 2025</t>
  </si>
  <si>
    <t>Cadex LRS 2025</t>
  </si>
  <si>
    <t>Cadex Road DB 50 HL Ultra Carbon</t>
  </si>
  <si>
    <t>Cadex Road DB 40 MAX Carbon</t>
  </si>
  <si>
    <t>Cadex Road DB AR35 Gravel Carbon</t>
  </si>
  <si>
    <t>Cadex 4 Spoke DB</t>
  </si>
  <si>
    <t>Fulcrum LRS 2025</t>
  </si>
  <si>
    <t xml:space="preserve">Fulcrum Racing 4 DB </t>
  </si>
  <si>
    <t xml:space="preserve">Fulcrum Racing 5 DB </t>
  </si>
  <si>
    <t xml:space="preserve">Fulcrum Wind 42 DB Carbon </t>
  </si>
  <si>
    <t xml:space="preserve">Fulcrum Wind 57 DB Carbon </t>
  </si>
  <si>
    <t>Fulcrum SHARQ  ALL Road180</t>
  </si>
  <si>
    <t>Citec LRS 2025</t>
  </si>
  <si>
    <t>Citec 3000 S Aero Vollcarbon 36mm</t>
  </si>
  <si>
    <t xml:space="preserve">Citec 8000 Gravel Vollcarbon </t>
  </si>
  <si>
    <t>Mavic LRS 2025</t>
  </si>
  <si>
    <t xml:space="preserve">Mavic Cosmic SLR 45 Carbon DB UST </t>
  </si>
  <si>
    <t xml:space="preserve">Mavic Cosmic SLR 32 Carbon DB UST </t>
  </si>
  <si>
    <t xml:space="preserve">Mavic Allroad Pro Carbon SL DB </t>
  </si>
  <si>
    <t>Mavic Allroad SL DB</t>
  </si>
  <si>
    <t>Mavic Allroad S DB</t>
  </si>
  <si>
    <t>Mavic Allroad DB</t>
  </si>
  <si>
    <t>Continental Reifen 2025</t>
  </si>
  <si>
    <t>Continental Grand Prix 5000 | 25-622 | sw - transp</t>
  </si>
  <si>
    <t>Continental Grand Prix 5000 | 28-622 | sw - transp</t>
  </si>
  <si>
    <t>Continental Grand Prix 5000 | 30-622 | sw - transp</t>
  </si>
  <si>
    <t>Continental Grand Prix 4-Season 25-622</t>
  </si>
  <si>
    <t>Continental Grand Prix 4-Season 28-622</t>
  </si>
  <si>
    <t>Continental Grand Prix 4-Season 32-622</t>
  </si>
  <si>
    <t xml:space="preserve">Continental Grand Prix 5000 S TR | 25-622 </t>
  </si>
  <si>
    <t xml:space="preserve">Continental Grand Prix 5000 S TR | 28-622 </t>
  </si>
  <si>
    <t>Continental Grand Prix 5000 S TR | 30-622</t>
  </si>
  <si>
    <t>Continental Grand Prix 5000 S TR | 32-622</t>
  </si>
  <si>
    <t xml:space="preserve">Continental Grand Prix 5000 AllSeasonTR | 28-622 </t>
  </si>
  <si>
    <t>Continental Grand Prix 5000 AllSeason TR | 30-622</t>
  </si>
  <si>
    <t>Continental Grand Prix 5000 AllSeason TR | 32-622</t>
  </si>
  <si>
    <t>Continental Ultra sport III 25-622</t>
  </si>
  <si>
    <t>Continental Ultra sport III 28-622</t>
  </si>
  <si>
    <t>Continental Terra Trail  40-622 | sw</t>
  </si>
  <si>
    <t>Continental Terra Trail  40-622 |transp</t>
  </si>
  <si>
    <t>Continental Terra Trail  40-622 | creme</t>
  </si>
  <si>
    <t>Continental Terra Speed 40-622 | sw</t>
  </si>
  <si>
    <t>Continental Terra Speed 40-622 | tranp</t>
  </si>
  <si>
    <t>Continental Terra Speed 40-622 | creme</t>
  </si>
  <si>
    <t>Continental Terra Speed 35-622 | sw</t>
  </si>
  <si>
    <t>Continental Terra Speed 35-622 |transp</t>
  </si>
  <si>
    <t>Continental Terra Speed 35-622 | creme</t>
  </si>
  <si>
    <t>Schwalbe Reifen 2025</t>
  </si>
  <si>
    <t>Schwalbe Pro One TLE EVO 25-622 | Tubeless</t>
  </si>
  <si>
    <t>Schwalbe Pro One TLE EVO 28-622 | Tubeless</t>
  </si>
  <si>
    <t>Schwalbe Pro One TLE EVO 30-622 | Tubeless</t>
  </si>
  <si>
    <t>Schwalbe Pro One TLE EVO 32-622 | Tubeless</t>
  </si>
  <si>
    <t>Schwalbe G-One RS 35-622mm</t>
  </si>
  <si>
    <t>Schwalbe G-One RS 40-622mm</t>
  </si>
  <si>
    <t>Schwalbe G-One RS 45-622mm</t>
  </si>
  <si>
    <t>Schwalbe G-One R 35-622mm</t>
  </si>
  <si>
    <t>Schwalbe G-One R 40-622mm</t>
  </si>
  <si>
    <t>Schwalbe G-One R 45-622mm</t>
  </si>
  <si>
    <t>Schwalbe G-One Overland 40-22</t>
  </si>
  <si>
    <t>Schwalbe G-One Overland 45-22</t>
  </si>
  <si>
    <t>Cadex AR Gravel 40-622</t>
  </si>
  <si>
    <t>Cadex GX Gravel 40-622</t>
  </si>
  <si>
    <t>Cadex Road Race 25-622</t>
  </si>
  <si>
    <t>Cadex Road Race 28-622</t>
  </si>
  <si>
    <t>Cadex Reifen 2025</t>
  </si>
  <si>
    <t>Cadex Classics 25-622</t>
  </si>
  <si>
    <t>Cadex Classics 28-622</t>
  </si>
  <si>
    <t>Cadex Classics 32-622</t>
  </si>
  <si>
    <t>Vision / FSA 2025</t>
  </si>
  <si>
    <t xml:space="preserve">Vision Metron 5D EVO ACR  </t>
  </si>
  <si>
    <t>Vision Metron 4D Flat MAS ACR</t>
  </si>
  <si>
    <t>Vision Metron 4D Flat MAS  ACR  J-Blend</t>
  </si>
  <si>
    <t>FSA K-Force ACR New Ergo</t>
  </si>
  <si>
    <t>FSA Energy Super Compact Alu ACR</t>
  </si>
  <si>
    <t>FSA Energy Compact Alu ACR</t>
  </si>
  <si>
    <t>Zipp Service Course SL-70</t>
  </si>
  <si>
    <t>Zipp Service Course SL-70 Ergo</t>
  </si>
  <si>
    <t>Zipp Service Course-70 Ergo</t>
  </si>
  <si>
    <t>Zipp Lenker 2025</t>
  </si>
  <si>
    <t>MCFK Road Carbon U D Lenker | 77 reach</t>
  </si>
  <si>
    <t>MCFK Lenker 2025</t>
  </si>
  <si>
    <t>FSA K-Wing Pro AGX Carbon ACR</t>
  </si>
  <si>
    <t>FSA K-Force KB ACR Carbon</t>
  </si>
  <si>
    <t>Zipp SL-70 Carbon Aero</t>
  </si>
  <si>
    <t>Zipp SL-70 Carbon Ergo</t>
  </si>
  <si>
    <t>FSA Road NS ACR</t>
  </si>
  <si>
    <t>FSA Energy SCR Alu</t>
  </si>
  <si>
    <t>FSA OS-99 CSI 126g</t>
  </si>
  <si>
    <t>FSA SL-K OS 141g</t>
  </si>
  <si>
    <t>FSA Road NS SMR Alu</t>
  </si>
  <si>
    <t>Zipp Vobau 2025</t>
  </si>
  <si>
    <t>Zipp Service Course SL</t>
  </si>
  <si>
    <t xml:space="preserve">Zipp Service Course </t>
  </si>
  <si>
    <t xml:space="preserve">MCFK Road Carbon U D Vorbau </t>
  </si>
  <si>
    <t>MCFK Vorbau 2025</t>
  </si>
  <si>
    <t>Vision Metron Carbon Offset 20mm</t>
  </si>
  <si>
    <t>Vision Metron Carbon Offset 0mm</t>
  </si>
  <si>
    <t>Vision Trimax Carbon Offset 20mm</t>
  </si>
  <si>
    <t>Vision Trimax Carbon Offset 0mm</t>
  </si>
  <si>
    <t>FSA SL-K Carbon 27,2</t>
  </si>
  <si>
    <t>FSA SL-K Carbon 31,6</t>
  </si>
  <si>
    <t>Zipp Sattelstütze 2025</t>
  </si>
  <si>
    <t xml:space="preserve">Service Course Carbon SL / Offset 00 </t>
  </si>
  <si>
    <t xml:space="preserve">Service Course Carbon SL / Offset 20 </t>
  </si>
  <si>
    <t xml:space="preserve">Service Course / Offset 00 </t>
  </si>
  <si>
    <t xml:space="preserve">Service Course / Offset 20 </t>
  </si>
  <si>
    <t xml:space="preserve">MCFK Stütze Road U D Carbon </t>
  </si>
  <si>
    <t>MCFK Sattelstütze 2025</t>
  </si>
  <si>
    <t>FSA K-Force Carbon 27,2</t>
  </si>
  <si>
    <t>FSA K-Force Carbon 31,6</t>
  </si>
  <si>
    <t>Selle Italia Sättel 2025</t>
  </si>
  <si>
    <t>Selle Italia Model X L1</t>
  </si>
  <si>
    <t>Selle Italia Novus EVO Boost Superflow Carbon L3</t>
  </si>
  <si>
    <t>Selle Italia Novus EVO Boost Superflow Ti L3</t>
  </si>
  <si>
    <t>Selle Italia Novus EVO Boost Superflow 3D Carbon L3</t>
  </si>
  <si>
    <t>Selle Itaila SLR Boost Superflow TI L1</t>
  </si>
  <si>
    <t>Cadex Sättel 2025</t>
  </si>
  <si>
    <t>Cadex Carbon Boost | 138 g</t>
  </si>
  <si>
    <t>Cadex Carbon AMP | 139 g</t>
  </si>
  <si>
    <t>PRO Stealth Carbon Superlight 142 | 152</t>
  </si>
  <si>
    <t>PRO Stealth Sport CrMO  142 | 152</t>
  </si>
  <si>
    <t>PRO Stealth Offroad Edelstahl  142 | 152</t>
  </si>
  <si>
    <t>PRO Stealth Offroad Sport CrMO  142 | 152</t>
  </si>
  <si>
    <t>PRO Sättel 2025</t>
  </si>
  <si>
    <t>PRO Stealth Team Carbon 142 | 152</t>
  </si>
  <si>
    <t>PRO Stealth Performance Edelstahl  142 | 152</t>
  </si>
  <si>
    <t>Shimano GRX RX820 2x12</t>
  </si>
  <si>
    <t>Shimano GRX RX820 1x12</t>
  </si>
  <si>
    <t>Shimano GRX RX820/610 2x12</t>
  </si>
  <si>
    <t>Shimano GRX RX820/610 1x12</t>
  </si>
  <si>
    <t>Shimano GRX RX810 1x12</t>
  </si>
  <si>
    <t>Shimano SPD PD-R9100 Dura Ace</t>
  </si>
  <si>
    <t>Shimano PD-R8000 Ultegra Carbon</t>
  </si>
  <si>
    <t>Shimano PD-7000 |105</t>
  </si>
  <si>
    <t>Shimano SPD PD-M520 schwarz</t>
  </si>
  <si>
    <t>Shimano SPD PD-M540 schwarz</t>
  </si>
  <si>
    <t>Shimano SPD PD-M8100 XT Pedale</t>
  </si>
  <si>
    <t>Shimano SPD PD-M9100 XTR Pedale</t>
  </si>
  <si>
    <t>Shimano SPD PD-M324</t>
  </si>
  <si>
    <t>Shimano SPD PD-R9100E1 Dura Ace</t>
  </si>
  <si>
    <t>Shimano PD-R8000E1 Ultegra Carbon</t>
  </si>
  <si>
    <t>Look Kéo Classic 3 schwarz</t>
  </si>
  <si>
    <t>Look Kéo 2 Max schwarz</t>
  </si>
  <si>
    <t>Look Kéo 2Max Carbon schwarz</t>
  </si>
  <si>
    <t>Look Kéo Blade schwarz</t>
  </si>
  <si>
    <t>Look Kéo Blade Carbon schwarz</t>
  </si>
  <si>
    <t>Look Kéo Blade Carbon Ti</t>
  </si>
  <si>
    <t>Pasculli Carbon Custom Design</t>
  </si>
  <si>
    <t>Elite Vico Carbon div. Farbe</t>
  </si>
  <si>
    <t>Elite More " o Inox</t>
  </si>
  <si>
    <t>Silca Sicura Titan</t>
  </si>
  <si>
    <t>CADEX Carbon schwarz 17g</t>
  </si>
  <si>
    <t>Elite Custom Race Plus 20 div. Farbe</t>
  </si>
  <si>
    <t>Elite VicoGlam Carbon div. Farbe</t>
  </si>
  <si>
    <t>Deda Bar Tape</t>
  </si>
  <si>
    <t>Fizik Bar Tape Vento MicrotexTacky 2.0</t>
  </si>
  <si>
    <t>Fizik Bar Tape Vento SolocushTacky 2.7</t>
  </si>
  <si>
    <t>PRO Sport Control Team 3mm</t>
  </si>
  <si>
    <t>PRO Race Comfort Silicone 3mm</t>
  </si>
  <si>
    <t>PRO Race Control 2,5mm</t>
  </si>
  <si>
    <t>PRO Sport Comfort 3,5mm</t>
  </si>
  <si>
    <t>Lizzard Skins DSP 2,5mm</t>
  </si>
  <si>
    <t>Lizzard Skins DSP 3,2mm</t>
  </si>
  <si>
    <t>Cadex Race 3mm</t>
  </si>
  <si>
    <t>Cadex AR 4mm</t>
  </si>
  <si>
    <t>Selle Italia schwarz</t>
  </si>
  <si>
    <t>Fizik Bar Tape Vento Microtex Classic 2.0</t>
  </si>
  <si>
    <t>Schutzblechösen</t>
  </si>
  <si>
    <t>Gepäckträgerösen</t>
  </si>
  <si>
    <t>Farbänderung 1</t>
  </si>
  <si>
    <t>Farbänderung 2</t>
  </si>
  <si>
    <t>Farbänderung 3</t>
  </si>
  <si>
    <t>Farbänderung 4 Cromato</t>
  </si>
  <si>
    <t>Carbonstruktur Änderung 3K zu 1K</t>
  </si>
  <si>
    <t>Maßrahmen</t>
  </si>
  <si>
    <t>Grafikarbeiten Sonderdesign</t>
  </si>
  <si>
    <t>Leasing</t>
  </si>
  <si>
    <t>Powermeter 2023</t>
  </si>
  <si>
    <t>Power2Max NG Campagnolo m. KRG 12S</t>
  </si>
  <si>
    <t>Power2Max NG 110 5 Loch</t>
  </si>
  <si>
    <t>Power2Max NG 110 4 Loch Shimano</t>
  </si>
  <si>
    <t>Aufpreis P2m Light Version 4-SL</t>
  </si>
  <si>
    <t xml:space="preserve">Power2Max NG Gravel ALDHU -24 incl. KB </t>
  </si>
  <si>
    <t xml:space="preserve">Power2Max NG Gravel ALDHU -30 incl. KB </t>
  </si>
  <si>
    <t xml:space="preserve">Power2Max NG Gravel P2m -24 incl. KB </t>
  </si>
  <si>
    <t>power2Max NGeco 110 5 Loch</t>
  </si>
  <si>
    <t>Power2Max Ngeco Rotor Aldhu 4S Loch Shimano</t>
  </si>
  <si>
    <t xml:space="preserve">Power2Max Ngeco Easton 4S Loch </t>
  </si>
  <si>
    <t>Power2Max Ngeco Campagnolo m. KRG 12S</t>
  </si>
  <si>
    <t>Easton KRG EC90 SL Black Carbon</t>
  </si>
  <si>
    <t>Easton KRG EA90 Black Alu</t>
  </si>
  <si>
    <t>Innenlager Easton PF 30 / 386 EVO</t>
  </si>
  <si>
    <t>Kurbel Rotor Aldhu24</t>
  </si>
  <si>
    <t>Kurbel Rotor Aldhu30</t>
  </si>
  <si>
    <t>Kurbel Rotor by power2max 24</t>
  </si>
  <si>
    <t>KB Easton 4s</t>
  </si>
  <si>
    <t>KB Schrauben Easton 4 Stück</t>
  </si>
  <si>
    <t>KB 4S Shimano Ultegra</t>
  </si>
  <si>
    <t>KB Schrauben Shimano 4 S</t>
  </si>
  <si>
    <t>Di2 Sender ANT+EW-WU111B</t>
  </si>
  <si>
    <t>Di2 Verteiler  EW-RS910 int.</t>
  </si>
  <si>
    <t>Di2 Y-Kabel EW-JC130</t>
  </si>
  <si>
    <t>Schwalbe Schlauch Aerothan SV / Road 40mm</t>
  </si>
  <si>
    <t>Schwalbe Schlauch Aerothan SV / Road 60mm</t>
  </si>
  <si>
    <t>Schwalbe Schlauch Aerothan SV / Road Big 40mm</t>
  </si>
  <si>
    <t>Schwalbe Schlauch Aerothan SV / Road Big 60mm</t>
  </si>
  <si>
    <t>Schwalbe Schlauch Aerothan SV / Gravel 40mm</t>
  </si>
  <si>
    <t>Schwalbe Schlauch Aerothan SV / Gravel 60mm</t>
  </si>
  <si>
    <t>LRS Sonderdekor in Wunschfarbe | Satz  klein</t>
  </si>
  <si>
    <t>LRS Sonderdekor in Wunschfarbe | Satz  groß</t>
  </si>
  <si>
    <t>Versand Rahmen Deutschland versichert</t>
  </si>
  <si>
    <t>Versand Fahrrad Deutschland versichert</t>
  </si>
  <si>
    <t>Versand Rahmen Deutschland unversichert</t>
  </si>
  <si>
    <t>Versand Fahrrad Deutschland unversichert</t>
  </si>
  <si>
    <t>Procraft Road</t>
  </si>
  <si>
    <t>Procraft MTB</t>
  </si>
  <si>
    <t>Pasculli Steckachsen VR+HR 12mm</t>
  </si>
  <si>
    <t>Pasculli light Alu</t>
  </si>
  <si>
    <t>Pasculli light Carbon</t>
  </si>
  <si>
    <t xml:space="preserve">Pasculli </t>
  </si>
  <si>
    <t>Antonio</t>
  </si>
  <si>
    <t>Lieferumfang Pasculli Rahmen Kit</t>
  </si>
  <si>
    <t>Steuersatz FSA ACR incl. Spacer Kit</t>
  </si>
  <si>
    <t>Steckachsen VR 100x12 HR 142x12</t>
  </si>
  <si>
    <t>Sattelklemmung integriert</t>
  </si>
  <si>
    <t>Satelstütze Carbon Aero</t>
  </si>
  <si>
    <t>Gruppe SRAM Road 2025 NEW</t>
  </si>
  <si>
    <t>Spezifikation</t>
  </si>
  <si>
    <t>Vision SC45 DB</t>
  </si>
  <si>
    <t>Version: 2025-WEB Blanko</t>
  </si>
  <si>
    <t>CADEX Lenkereinheit 2025</t>
  </si>
  <si>
    <t>Cadex Aero Lenkereinheit</t>
  </si>
  <si>
    <t xml:space="preserve">Continental Grand Prix  | 28-622 </t>
  </si>
  <si>
    <t>Continental Grand Prix  | 30-622</t>
  </si>
  <si>
    <t>Continental Grand Prix  | 32-622</t>
  </si>
  <si>
    <t>Selle Italia schwarz Tacky</t>
  </si>
  <si>
    <t>Kappe | 10 mm</t>
  </si>
  <si>
    <t>Preis UVP</t>
  </si>
  <si>
    <t>Cades Race Lenkereinheit</t>
  </si>
  <si>
    <t>BB386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</si>
</sst>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€&quot;"/>
    <numFmt numFmtId="165" formatCode="dd/mm/yy;@"/>
    <numFmt numFmtId="166" formatCode="0.0"/>
    <numFmt numFmtId="167" formatCode="d/m/yyyy;@"/>
    <numFmt numFmtId="168" formatCode="#,##0.0"/>
    <numFmt numFmtId="169" formatCode="#,##0.00\ _€"/>
  </numFmts>
  <fonts count="130" x14ac:knownFonts="1">
    <font>
      <sz val="11"/>
      <color theme="1"/>
      <name val="Calibri"/>
      <family val="2"/>
      <scheme val="minor"/>
    </font>
    <font>
      <sz val="10"/>
      <name val="Georgia"/>
      <family val="1"/>
    </font>
    <font>
      <b/>
      <sz val="24"/>
      <color theme="1" tint="0.14999847407452621"/>
      <name val="Motel"/>
    </font>
    <font>
      <b/>
      <sz val="24"/>
      <name val="Motel"/>
    </font>
    <font>
      <b/>
      <sz val="10"/>
      <name val="Georgia"/>
      <family val="1"/>
    </font>
    <font>
      <sz val="14"/>
      <name val="Georgia"/>
      <family val="1"/>
    </font>
    <font>
      <u/>
      <sz val="10"/>
      <color indexed="12"/>
      <name val="Arial"/>
      <family val="2"/>
    </font>
    <font>
      <sz val="11"/>
      <name val="Georgia"/>
      <family val="1"/>
    </font>
    <font>
      <sz val="10"/>
      <color theme="1"/>
      <name val="Georgia"/>
      <family val="1"/>
    </font>
    <font>
      <sz val="10"/>
      <color theme="1" tint="0.14999847407452621"/>
      <name val="Georgia"/>
      <family val="1"/>
    </font>
    <font>
      <sz val="8"/>
      <color rgb="FF19161B"/>
      <name val="Times New Roman"/>
      <family val="1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b/>
      <sz val="10"/>
      <color theme="1"/>
      <name val="Georgia"/>
      <family val="1"/>
    </font>
    <font>
      <b/>
      <sz val="20"/>
      <color theme="1"/>
      <name val="Georgia"/>
      <family val="1"/>
    </font>
    <font>
      <sz val="11"/>
      <color theme="1" tint="0.14999847407452621"/>
      <name val="Georgia"/>
      <family val="1"/>
    </font>
    <font>
      <sz val="16"/>
      <color theme="1" tint="0.14999847407452621"/>
      <name val="Motel"/>
    </font>
    <font>
      <b/>
      <sz val="14"/>
      <name val="Georgia"/>
      <family val="1"/>
    </font>
    <font>
      <b/>
      <sz val="11"/>
      <name val="Georgia"/>
      <family val="1"/>
    </font>
    <font>
      <b/>
      <sz val="14"/>
      <color theme="1"/>
      <name val="Georgia"/>
      <family val="1"/>
    </font>
    <font>
      <sz val="10"/>
      <color theme="0"/>
      <name val="Georgia"/>
      <family val="1"/>
    </font>
    <font>
      <b/>
      <sz val="11"/>
      <color theme="1"/>
      <name val="Calibri"/>
      <family val="2"/>
      <scheme val="minor"/>
    </font>
    <font>
      <sz val="11"/>
      <color theme="0" tint="-0.249977111117893"/>
      <name val="Georgia"/>
      <family val="1"/>
    </font>
    <font>
      <b/>
      <sz val="11"/>
      <color theme="0"/>
      <name val="Georgia"/>
      <family val="1"/>
    </font>
    <font>
      <sz val="11"/>
      <color theme="0"/>
      <name val="Georgia"/>
      <family val="1"/>
    </font>
    <font>
      <sz val="36"/>
      <name val="Georgia"/>
      <family val="1"/>
    </font>
    <font>
      <sz val="10"/>
      <color theme="0" tint="-4.9989318521683403E-2"/>
      <name val="Georgia"/>
      <family val="1"/>
    </font>
    <font>
      <sz val="14"/>
      <color theme="0"/>
      <name val="Georgia"/>
      <family val="1"/>
    </font>
    <font>
      <sz val="11"/>
      <color theme="0" tint="-0.249977111117893"/>
      <name val="Calibri"/>
      <family val="2"/>
      <scheme val="minor"/>
    </font>
    <font>
      <sz val="24"/>
      <color theme="1"/>
      <name val="Motel"/>
    </font>
    <font>
      <sz val="24"/>
      <name val="Georgia"/>
      <family val="1"/>
    </font>
    <font>
      <b/>
      <sz val="14"/>
      <color theme="0"/>
      <name val="Georgia"/>
      <family val="1"/>
    </font>
    <font>
      <sz val="14"/>
      <color theme="0" tint="-0.249977111117893"/>
      <name val="Georgia"/>
      <family val="1"/>
    </font>
    <font>
      <sz val="11"/>
      <color theme="1"/>
      <name val="Calibri"/>
      <family val="2"/>
    </font>
    <font>
      <sz val="12"/>
      <name val="Georgia"/>
      <family val="1"/>
    </font>
    <font>
      <sz val="14"/>
      <color theme="1"/>
      <name val="Georgia"/>
      <family val="1"/>
    </font>
    <font>
      <sz val="12"/>
      <color theme="1"/>
      <name val="Georgia"/>
      <family val="1"/>
    </font>
    <font>
      <b/>
      <sz val="8"/>
      <name val="Georgia"/>
      <family val="1"/>
    </font>
    <font>
      <sz val="11"/>
      <color theme="0" tint="-0.14999847407452621"/>
      <name val="Calibri"/>
      <family val="2"/>
      <scheme val="minor"/>
    </font>
    <font>
      <sz val="10"/>
      <color rgb="FF00CCFF"/>
      <name val="Georgia"/>
      <family val="1"/>
    </font>
    <font>
      <sz val="11"/>
      <name val="Calibri"/>
      <family val="2"/>
    </font>
    <font>
      <sz val="11"/>
      <color theme="0" tint="-0.3499862666707357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 tint="-0.249977111117893"/>
      <name val="Motel"/>
    </font>
    <font>
      <b/>
      <sz val="11"/>
      <color theme="0" tint="-0.14999847407452621"/>
      <name val="Georgia"/>
      <family val="1"/>
    </font>
    <font>
      <i/>
      <sz val="14"/>
      <color theme="1"/>
      <name val="Motel"/>
    </font>
    <font>
      <i/>
      <sz val="14"/>
      <name val="Motel"/>
    </font>
    <font>
      <sz val="11"/>
      <color theme="0" tint="-0.14999847407452621"/>
      <name val="Georgia"/>
      <family val="1"/>
    </font>
    <font>
      <sz val="9"/>
      <color theme="1" tint="0.249977111117893"/>
      <name val="Georgia"/>
      <family val="1"/>
    </font>
    <font>
      <sz val="8"/>
      <name val="Georgia"/>
      <family val="1"/>
    </font>
    <font>
      <i/>
      <sz val="20"/>
      <color theme="1"/>
      <name val="Motel"/>
    </font>
    <font>
      <i/>
      <sz val="20"/>
      <name val="Motel"/>
    </font>
    <font>
      <i/>
      <sz val="20"/>
      <name val="Georgia"/>
      <family val="1"/>
    </font>
    <font>
      <b/>
      <sz val="10"/>
      <color theme="0"/>
      <name val="Georgia"/>
      <family val="1"/>
    </font>
    <font>
      <sz val="11"/>
      <color theme="0"/>
      <name val="Symbol"/>
      <family val="1"/>
      <charset val="2"/>
    </font>
    <font>
      <i/>
      <sz val="16"/>
      <color theme="1" tint="0.14999847407452621"/>
      <name val="Motel"/>
    </font>
    <font>
      <i/>
      <sz val="20"/>
      <color theme="1" tint="0.14999847407452621"/>
      <name val="Motel"/>
    </font>
    <font>
      <i/>
      <sz val="24"/>
      <color theme="1"/>
      <name val="Motel"/>
    </font>
    <font>
      <i/>
      <sz val="22"/>
      <color theme="1" tint="0.14999847407452621"/>
      <name val="Motel"/>
    </font>
    <font>
      <sz val="11"/>
      <name val="Calibri"/>
      <family val="2"/>
      <scheme val="minor"/>
    </font>
    <font>
      <i/>
      <sz val="14"/>
      <color theme="0"/>
      <name val="Motel"/>
    </font>
    <font>
      <sz val="10"/>
      <color rgb="FFFFFF00"/>
      <name val="Georgia"/>
      <family val="1"/>
    </font>
    <font>
      <sz val="12"/>
      <name val="Motel"/>
    </font>
    <font>
      <b/>
      <sz val="12"/>
      <name val="Georgia"/>
      <family val="1"/>
    </font>
    <font>
      <b/>
      <sz val="11"/>
      <color rgb="FF0000FF"/>
      <name val="Calibri"/>
      <family val="2"/>
      <scheme val="minor"/>
    </font>
    <font>
      <b/>
      <sz val="11"/>
      <color rgb="FF0000FF"/>
      <name val="Georgia"/>
      <family val="1"/>
    </font>
    <font>
      <b/>
      <sz val="11"/>
      <name val="Calibri"/>
      <family val="2"/>
      <scheme val="minor"/>
    </font>
    <font>
      <i/>
      <sz val="10"/>
      <name val="Motel"/>
    </font>
    <font>
      <i/>
      <sz val="10"/>
      <color theme="0"/>
      <name val="Motel"/>
    </font>
    <font>
      <sz val="10"/>
      <name val="Motel"/>
    </font>
    <font>
      <sz val="10"/>
      <color theme="0"/>
      <name val="Motel"/>
    </font>
    <font>
      <i/>
      <sz val="36"/>
      <color theme="1"/>
      <name val="Motel"/>
    </font>
    <font>
      <b/>
      <sz val="14"/>
      <color rgb="FF0000FF"/>
      <name val="Georgia"/>
      <family val="1"/>
    </font>
    <font>
      <sz val="14"/>
      <color rgb="FF0099FF"/>
      <name val="Georgia"/>
      <family val="1"/>
    </font>
    <font>
      <b/>
      <sz val="12"/>
      <color theme="0" tint="-0.14999847407452621"/>
      <name val="Georgia"/>
      <family val="1"/>
    </font>
    <font>
      <i/>
      <sz val="24"/>
      <color theme="1" tint="0.14999847407452621"/>
      <name val="Motel"/>
    </font>
    <font>
      <sz val="10"/>
      <color rgb="FF0000FF"/>
      <name val="Georgia"/>
      <family val="1"/>
    </font>
    <font>
      <b/>
      <sz val="10"/>
      <color rgb="FF0000FF"/>
      <name val="Georgia"/>
      <family val="1"/>
    </font>
    <font>
      <sz val="11"/>
      <color rgb="FF00B0F0"/>
      <name val="Georgia"/>
      <family val="1"/>
    </font>
    <font>
      <i/>
      <sz val="10"/>
      <color theme="1"/>
      <name val="Motel"/>
    </font>
    <font>
      <i/>
      <sz val="8"/>
      <color theme="1"/>
      <name val="Motel"/>
    </font>
    <font>
      <i/>
      <sz val="9"/>
      <color theme="0"/>
      <name val="Motel"/>
    </font>
    <font>
      <i/>
      <sz val="16"/>
      <color theme="0"/>
      <name val="Motel"/>
    </font>
    <font>
      <sz val="18"/>
      <color theme="1"/>
      <name val="Georgia"/>
      <family val="1"/>
    </font>
    <font>
      <i/>
      <sz val="16"/>
      <color rgb="FFFF0000"/>
      <name val="Motel"/>
    </font>
    <font>
      <i/>
      <sz val="16"/>
      <color theme="1"/>
      <name val="Motel"/>
    </font>
    <font>
      <i/>
      <sz val="16"/>
      <name val="Motel"/>
    </font>
    <font>
      <i/>
      <sz val="22"/>
      <color theme="1"/>
      <name val="Motel"/>
    </font>
    <font>
      <sz val="16"/>
      <color theme="1"/>
      <name val="Georgia"/>
      <family val="1"/>
    </font>
    <font>
      <sz val="16"/>
      <color theme="0"/>
      <name val="Georgia"/>
      <family val="1"/>
    </font>
    <font>
      <sz val="20"/>
      <color theme="0"/>
      <name val="Georgia"/>
      <family val="1"/>
    </font>
    <font>
      <sz val="9"/>
      <name val="Georgia"/>
      <family val="1"/>
    </font>
    <font>
      <b/>
      <sz val="12"/>
      <color theme="1"/>
      <name val="Georgia"/>
      <family val="1"/>
    </font>
    <font>
      <sz val="12"/>
      <color theme="0" tint="-0.34998626667073579"/>
      <name val="Georgia"/>
      <family val="1"/>
    </font>
    <font>
      <sz val="12"/>
      <color theme="0"/>
      <name val="Georgia"/>
      <family val="1"/>
    </font>
    <font>
      <sz val="12"/>
      <color theme="1"/>
      <name val="Calibri"/>
      <family val="2"/>
      <scheme val="minor"/>
    </font>
    <font>
      <sz val="12"/>
      <color theme="0" tint="-0.249977111117893"/>
      <name val="Georgia"/>
      <family val="1"/>
    </font>
    <font>
      <b/>
      <sz val="12"/>
      <color theme="0"/>
      <name val="Georgia"/>
      <family val="1"/>
    </font>
    <font>
      <b/>
      <sz val="12"/>
      <color theme="1"/>
      <name val="Calibri"/>
      <family val="2"/>
      <scheme val="minor"/>
    </font>
    <font>
      <sz val="12"/>
      <color theme="0" tint="-0.14999847407452621"/>
      <name val="Georgia"/>
      <family val="1"/>
    </font>
    <font>
      <b/>
      <i/>
      <sz val="12"/>
      <name val="Motel"/>
    </font>
    <font>
      <sz val="12"/>
      <color theme="0"/>
      <name val="Calibri"/>
      <family val="2"/>
      <scheme val="minor"/>
    </font>
    <font>
      <i/>
      <sz val="24"/>
      <color theme="0" tint="-0.34998626667073579"/>
      <name val="Motel"/>
    </font>
    <font>
      <sz val="20"/>
      <name val="Georgia"/>
      <family val="1"/>
    </font>
    <font>
      <b/>
      <sz val="8"/>
      <color theme="1"/>
      <name val="Georgia"/>
      <family val="1"/>
    </font>
    <font>
      <i/>
      <sz val="24"/>
      <name val="Motel"/>
    </font>
    <font>
      <sz val="48"/>
      <color theme="0" tint="-0.249977111117893"/>
      <name val="Georg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 tint="-0.34998626667073579"/>
      <name val="Georgia"/>
      <family val="1"/>
    </font>
    <font>
      <b/>
      <sz val="11"/>
      <color theme="0" tint="-0.34998626667073579"/>
      <name val="Georgia"/>
      <family val="1"/>
    </font>
    <font>
      <sz val="8"/>
      <color theme="0" tint="-0.249977111117893"/>
      <name val="Georgia"/>
      <family val="1"/>
    </font>
    <font>
      <sz val="8"/>
      <color theme="0" tint="-0.14999847407452621"/>
      <name val="Georgia"/>
      <family val="1"/>
    </font>
    <font>
      <sz val="9"/>
      <color theme="1"/>
      <name val="Georgia"/>
      <family val="1"/>
    </font>
    <font>
      <sz val="8"/>
      <color theme="0" tint="-0.249977111117893"/>
      <name val="Calibri"/>
      <family val="2"/>
      <scheme val="minor"/>
    </font>
    <font>
      <sz val="11"/>
      <color theme="1" tint="4.9989318521683403E-2"/>
      <name val="Georgia"/>
      <family val="1"/>
    </font>
    <font>
      <sz val="5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 tint="-0.249977111117893"/>
      <name val="Georgia"/>
      <family val="1"/>
    </font>
    <font>
      <sz val="11"/>
      <color rgb="FFFFFF99"/>
      <name val="Georgia"/>
      <family val="1"/>
    </font>
    <font>
      <sz val="10"/>
      <color rgb="FFFF0000"/>
      <name val="Georgia"/>
      <family val="1"/>
    </font>
    <font>
      <sz val="12"/>
      <color rgb="FF0000FF"/>
      <name val="Georgia"/>
      <family val="1"/>
    </font>
    <font>
      <b/>
      <sz val="12"/>
      <name val="Calibri"/>
      <family val="2"/>
      <scheme val="minor"/>
    </font>
    <font>
      <b/>
      <sz val="12"/>
      <name val="Motel"/>
    </font>
    <font>
      <sz val="12"/>
      <color theme="0" tint="-4.9989318521683403E-2"/>
      <name val="Georgia"/>
      <family val="1"/>
    </font>
    <font>
      <sz val="12"/>
      <color rgb="FFFF0000"/>
      <name val="Georgia"/>
      <family val="1"/>
    </font>
    <font>
      <b/>
      <sz val="10"/>
      <color rgb="FFFF0000"/>
      <name val="Georgia"/>
      <family val="1"/>
    </font>
    <font>
      <i/>
      <sz val="10"/>
      <color theme="1"/>
      <name val="Georgia"/>
      <family val="1"/>
    </font>
    <font>
      <i/>
      <sz val="10"/>
      <name val="Georgia"/>
      <family val="1"/>
    </font>
    <font>
      <b/>
      <i/>
      <sz val="11"/>
      <color theme="0"/>
      <name val="Georgia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DC0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/>
      <top style="thin">
        <color rgb="FF00CCFF"/>
      </top>
      <bottom/>
      <diagonal/>
    </border>
    <border>
      <left/>
      <right style="thin">
        <color rgb="FF00CCFF"/>
      </right>
      <top style="thin">
        <color rgb="FF00CCFF"/>
      </top>
      <bottom/>
      <diagonal/>
    </border>
    <border>
      <left/>
      <right style="thin">
        <color rgb="FF00CCFF"/>
      </right>
      <top/>
      <bottom/>
      <diagonal/>
    </border>
    <border>
      <left/>
      <right/>
      <top/>
      <bottom style="thin">
        <color rgb="FF00CCFF"/>
      </bottom>
      <diagonal/>
    </border>
    <border>
      <left/>
      <right style="thin">
        <color rgb="FF00CCFF"/>
      </right>
      <top/>
      <bottom style="thin">
        <color rgb="FF00CCFF"/>
      </bottom>
      <diagonal/>
    </border>
    <border>
      <left style="thin">
        <color rgb="FF00CCFF"/>
      </left>
      <right/>
      <top style="thin">
        <color rgb="FF00CCFF"/>
      </top>
      <bottom style="thin">
        <color rgb="FF00CCFF"/>
      </bottom>
      <diagonal/>
    </border>
    <border>
      <left/>
      <right/>
      <top style="thin">
        <color rgb="FF00CCFF"/>
      </top>
      <bottom style="thin">
        <color rgb="FF00CCFF"/>
      </bottom>
      <diagonal/>
    </border>
    <border>
      <left/>
      <right style="thin">
        <color rgb="FF00CCFF"/>
      </right>
      <top style="thin">
        <color rgb="FF00CCFF"/>
      </top>
      <bottom style="thin">
        <color rgb="FF00CCFF"/>
      </bottom>
      <diagonal/>
    </border>
    <border>
      <left style="thin">
        <color rgb="FF00CCFF"/>
      </left>
      <right/>
      <top style="thin">
        <color rgb="FF00CCFF"/>
      </top>
      <bottom/>
      <diagonal/>
    </border>
    <border>
      <left style="thin">
        <color rgb="FF00CCFF"/>
      </left>
      <right/>
      <top/>
      <bottom/>
      <diagonal/>
    </border>
    <border>
      <left style="thin">
        <color rgb="FF00CCFF"/>
      </left>
      <right/>
      <top/>
      <bottom style="thin">
        <color rgb="FF00CCFF"/>
      </bottom>
      <diagonal/>
    </border>
    <border>
      <left style="thin">
        <color rgb="FF00CCFF"/>
      </left>
      <right style="thin">
        <color rgb="FF00CCFF"/>
      </right>
      <top style="thin">
        <color rgb="FF00CCFF"/>
      </top>
      <bottom style="thin">
        <color rgb="FF00CCFF"/>
      </bottom>
      <diagonal/>
    </border>
    <border>
      <left style="thin">
        <color rgb="FF00CCFF"/>
      </left>
      <right style="thin">
        <color rgb="FF00CCFF"/>
      </right>
      <top style="thin">
        <color rgb="FF00CCFF"/>
      </top>
      <bottom/>
      <diagonal/>
    </border>
    <border>
      <left style="thin">
        <color rgb="FF00CCFF"/>
      </left>
      <right style="thin">
        <color rgb="FF00CCFF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CCFF"/>
      </left>
      <right style="thin">
        <color theme="0" tint="-0.24994659260841701"/>
      </right>
      <top style="thin">
        <color rgb="FF00CCFF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CCFF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00CCFF"/>
      </right>
      <top style="thin">
        <color rgb="FF00CCFF"/>
      </top>
      <bottom style="thin">
        <color theme="0" tint="-0.24994659260841701"/>
      </bottom>
      <diagonal/>
    </border>
    <border>
      <left style="thin">
        <color rgb="FF00CCFF"/>
      </left>
      <right style="thin">
        <color theme="0" tint="-0.24994659260841701"/>
      </right>
      <top style="thin">
        <color theme="0" tint="-0.24994659260841701"/>
      </top>
      <bottom style="thin">
        <color rgb="FF00CCF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rgb="FF00CCFF"/>
      </bottom>
      <diagonal/>
    </border>
    <border>
      <left style="thin">
        <color theme="0" tint="-0.24994659260841701"/>
      </left>
      <right style="thin">
        <color rgb="FF00CCFF"/>
      </right>
      <top style="thin">
        <color theme="0" tint="-0.24994659260841701"/>
      </top>
      <bottom style="thin">
        <color rgb="FF00CCFF"/>
      </bottom>
      <diagonal/>
    </border>
    <border>
      <left style="thin">
        <color rgb="FF00CCFF"/>
      </left>
      <right style="thin">
        <color rgb="FF00CCFF"/>
      </right>
      <top style="thin">
        <color rgb="FF00CCFF"/>
      </top>
      <bottom style="thin">
        <color theme="0" tint="-0.24994659260841701"/>
      </bottom>
      <diagonal/>
    </border>
    <border>
      <left style="thin">
        <color rgb="FF00CCFF"/>
      </left>
      <right style="thin">
        <color rgb="FF00CCFF"/>
      </right>
      <top style="thin">
        <color theme="0" tint="-0.24994659260841701"/>
      </top>
      <bottom style="thin">
        <color rgb="FF00CCFF"/>
      </bottom>
      <diagonal/>
    </border>
    <border>
      <left style="thin">
        <color rgb="FF00CCFF"/>
      </left>
      <right style="thin">
        <color rgb="FF00CCFF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CCFF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00CCFF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CCFF"/>
      </left>
      <right style="thin">
        <color theme="0" tint="-0.24994659260841701"/>
      </right>
      <top style="thin">
        <color rgb="FF00CCFF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CCFF"/>
      </top>
      <bottom/>
      <diagonal/>
    </border>
    <border>
      <left style="thin">
        <color theme="0" tint="-0.24994659260841701"/>
      </left>
      <right style="thin">
        <color rgb="FF00CCFF"/>
      </right>
      <top style="thin">
        <color rgb="FF00CCFF"/>
      </top>
      <bottom/>
      <diagonal/>
    </border>
    <border>
      <left style="thin">
        <color rgb="FF00CCFF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rgb="FF00CCFF"/>
      </left>
      <right/>
      <top style="thin">
        <color rgb="FF00CCFF"/>
      </top>
      <bottom style="thin">
        <color theme="0" tint="-0.24994659260841701"/>
      </bottom>
      <diagonal/>
    </border>
    <border>
      <left/>
      <right/>
      <top style="thin">
        <color rgb="FF00CCFF"/>
      </top>
      <bottom style="thin">
        <color theme="0" tint="-0.24994659260841701"/>
      </bottom>
      <diagonal/>
    </border>
    <border>
      <left style="thin">
        <color rgb="FF00CCFF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00CCFF"/>
      </right>
      <top style="thin">
        <color rgb="FF00CCFF"/>
      </top>
      <bottom style="thin">
        <color theme="0" tint="-0.24994659260841701"/>
      </bottom>
      <diagonal/>
    </border>
    <border>
      <left style="thin">
        <color rgb="FF00CCFF"/>
      </left>
      <right/>
      <top style="thin">
        <color theme="0" tint="-0.24994659260841701"/>
      </top>
      <bottom style="thin">
        <color rgb="FF00CCFF"/>
      </bottom>
      <diagonal/>
    </border>
    <border>
      <left/>
      <right/>
      <top style="thin">
        <color theme="0" tint="-0.24994659260841701"/>
      </top>
      <bottom style="thin">
        <color rgb="FF00CCFF"/>
      </bottom>
      <diagonal/>
    </border>
    <border>
      <left/>
      <right style="thin">
        <color rgb="FF00CCFF"/>
      </right>
      <top style="thin">
        <color theme="0" tint="-0.24994659260841701"/>
      </top>
      <bottom style="thin">
        <color rgb="FF00CCFF"/>
      </bottom>
      <diagonal/>
    </border>
    <border>
      <left/>
      <right style="thin">
        <color theme="0" tint="-0.24994659260841701"/>
      </right>
      <top style="thin">
        <color rgb="FF00CCFF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CCFF"/>
      </left>
      <right style="thin">
        <color theme="0" tint="-0.24994659260841701"/>
      </right>
      <top style="thin">
        <color rgb="FF00CCFF"/>
      </top>
      <bottom style="thin">
        <color rgb="FF00CCF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CCFF"/>
      </top>
      <bottom style="thin">
        <color rgb="FF00CCFF"/>
      </bottom>
      <diagonal/>
    </border>
    <border>
      <left style="thin">
        <color theme="0" tint="-0.24994659260841701"/>
      </left>
      <right style="thin">
        <color rgb="FF00CCFF"/>
      </right>
      <top style="thin">
        <color rgb="FF00CCFF"/>
      </top>
      <bottom style="thin">
        <color rgb="FF00CCFF"/>
      </bottom>
      <diagonal/>
    </border>
    <border>
      <left style="thin">
        <color rgb="FF00CCFF"/>
      </left>
      <right style="thin">
        <color theme="0" tint="-0.24994659260841701"/>
      </right>
      <top style="thin">
        <color rgb="FF00CCFF"/>
      </top>
      <bottom style="thin">
        <color theme="0"/>
      </bottom>
      <diagonal/>
    </border>
    <border>
      <left style="thin">
        <color rgb="FF00CCFF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rgb="FF00CCFF"/>
      </left>
      <right style="thin">
        <color theme="0" tint="-0.24994659260841701"/>
      </right>
      <top style="thin">
        <color theme="0"/>
      </top>
      <bottom style="thin">
        <color rgb="FF00CCFF"/>
      </bottom>
      <diagonal/>
    </border>
    <border>
      <left/>
      <right style="thin">
        <color rgb="FF00CCFF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CCFF"/>
      </left>
      <right style="thin">
        <color rgb="FF00CCFF"/>
      </right>
      <top style="thin">
        <color rgb="FF00CCFF"/>
      </top>
      <bottom style="thin">
        <color indexed="64"/>
      </bottom>
      <diagonal/>
    </border>
    <border>
      <left style="thin">
        <color rgb="FF00CCFF"/>
      </left>
      <right style="thin">
        <color rgb="FF00CCFF"/>
      </right>
      <top style="thin">
        <color indexed="64"/>
      </top>
      <bottom style="thin">
        <color indexed="64"/>
      </bottom>
      <diagonal/>
    </border>
    <border>
      <left style="thin">
        <color rgb="FF00CCFF"/>
      </left>
      <right style="thin">
        <color rgb="FF00CCFF"/>
      </right>
      <top style="thin">
        <color indexed="64"/>
      </top>
      <bottom style="thin">
        <color rgb="FF00CCFF"/>
      </bottom>
      <diagonal/>
    </border>
    <border>
      <left/>
      <right style="thin">
        <color theme="0" tint="-0.24994659260841701"/>
      </right>
      <top/>
      <bottom style="thin">
        <color rgb="FF00CCFF"/>
      </bottom>
      <diagonal/>
    </border>
    <border>
      <left style="thin">
        <color theme="0" tint="-0.24994659260841701"/>
      </left>
      <right/>
      <top/>
      <bottom style="thin">
        <color rgb="FF00CC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 style="thick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rgb="FF00CCFF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rgb="FF00CCFF"/>
      </bottom>
      <diagonal/>
    </border>
    <border>
      <left style="thin">
        <color rgb="FF00CCFF"/>
      </left>
      <right style="thin">
        <color theme="0" tint="-0.2499465926084170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00CCFF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rgb="FF00CCFF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00CCFF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rgb="FF00CCFF"/>
      </top>
      <bottom style="thin">
        <color rgb="FF00CCFF"/>
      </bottom>
      <diagonal/>
    </border>
    <border>
      <left style="thin">
        <color theme="0" tint="-0.24994659260841701"/>
      </left>
      <right/>
      <top style="thin">
        <color theme="0" tint="-0.249977111117893"/>
      </top>
      <bottom style="thin">
        <color rgb="FF00CCFF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rgb="FF00CCFF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rgb="FF00CCFF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CCFF"/>
      </top>
      <bottom/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rgb="FF00CCFF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rgb="FF00CCFF"/>
      </bottom>
      <diagonal/>
    </border>
    <border>
      <left style="thin">
        <color theme="0" tint="-0.249977111117893"/>
      </left>
      <right style="thin">
        <color rgb="FF00CCFF"/>
      </right>
      <top style="thin">
        <color rgb="FF00CCFF"/>
      </top>
      <bottom style="thin">
        <color theme="0" tint="-0.249977111117893"/>
      </bottom>
      <diagonal/>
    </border>
    <border>
      <left style="thin">
        <color rgb="FF00CCFF"/>
      </left>
      <right style="thin">
        <color rgb="FF00CCFF"/>
      </right>
      <top style="thin">
        <color theme="0" tint="-0.24994659260841701"/>
      </top>
      <bottom/>
      <diagonal/>
    </border>
    <border>
      <left style="thin">
        <color rgb="FF00CCFF"/>
      </left>
      <right style="thin">
        <color rgb="FF00CCFF"/>
      </right>
      <top style="thin">
        <color theme="0" tint="-0.14999847407452621"/>
      </top>
      <bottom/>
      <diagonal/>
    </border>
    <border>
      <left style="thin">
        <color rgb="FF00CCFF"/>
      </left>
      <right style="thin">
        <color rgb="FF00CCFF"/>
      </right>
      <top style="thin">
        <color theme="0" tint="-0.14999847407452621"/>
      </top>
      <bottom style="thin">
        <color theme="0" tint="-0.24994659260841701"/>
      </bottom>
      <diagonal/>
    </border>
    <border>
      <left style="thin">
        <color rgb="FF00CCFF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8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3" fillId="3" borderId="0" xfId="0" applyFont="1" applyFill="1"/>
    <xf numFmtId="0" fontId="1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3" fillId="3" borderId="0" xfId="0" applyFont="1" applyFill="1"/>
    <xf numFmtId="0" fontId="15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28" fillId="3" borderId="0" xfId="0" applyFont="1" applyFill="1" applyAlignment="1">
      <alignment horizontal="right"/>
    </xf>
    <xf numFmtId="0" fontId="0" fillId="3" borderId="0" xfId="0" applyFill="1" applyAlignment="1">
      <alignment horizontal="center" vertical="center"/>
    </xf>
    <xf numFmtId="0" fontId="0" fillId="2" borderId="0" xfId="0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8" fillId="3" borderId="24" xfId="0" applyFont="1" applyFill="1" applyBorder="1"/>
    <xf numFmtId="0" fontId="8" fillId="3" borderId="25" xfId="0" applyFont="1" applyFill="1" applyBorder="1"/>
    <xf numFmtId="0" fontId="0" fillId="3" borderId="25" xfId="0" applyFill="1" applyBorder="1"/>
    <xf numFmtId="0" fontId="0" fillId="3" borderId="26" xfId="0" applyFill="1" applyBorder="1"/>
    <xf numFmtId="0" fontId="30" fillId="2" borderId="0" xfId="0" applyFont="1" applyFill="1" applyAlignment="1">
      <alignment horizontal="left"/>
    </xf>
    <xf numFmtId="0" fontId="8" fillId="3" borderId="27" xfId="0" applyFont="1" applyFill="1" applyBorder="1"/>
    <xf numFmtId="0" fontId="0" fillId="3" borderId="28" xfId="0" applyFill="1" applyBorder="1"/>
    <xf numFmtId="0" fontId="33" fillId="3" borderId="0" xfId="0" applyFont="1" applyFill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2" borderId="8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3" borderId="29" xfId="0" applyFont="1" applyFill="1" applyBorder="1"/>
    <xf numFmtId="164" fontId="8" fillId="3" borderId="0" xfId="0" applyNumberFormat="1" applyFont="1" applyFill="1"/>
    <xf numFmtId="164" fontId="8" fillId="3" borderId="22" xfId="0" applyNumberFormat="1" applyFont="1" applyFill="1" applyBorder="1"/>
    <xf numFmtId="164" fontId="8" fillId="3" borderId="23" xfId="0" applyNumberFormat="1" applyFont="1" applyFill="1" applyBorder="1"/>
    <xf numFmtId="0" fontId="0" fillId="2" borderId="7" xfId="0" applyFill="1" applyBorder="1"/>
    <xf numFmtId="164" fontId="0" fillId="2" borderId="7" xfId="0" applyNumberFormat="1" applyFill="1" applyBorder="1"/>
    <xf numFmtId="0" fontId="31" fillId="8" borderId="0" xfId="0" applyFont="1" applyFill="1"/>
    <xf numFmtId="0" fontId="35" fillId="2" borderId="0" xfId="0" applyFont="1" applyFill="1"/>
    <xf numFmtId="0" fontId="22" fillId="2" borderId="0" xfId="0" applyFont="1" applyFill="1" applyAlignment="1">
      <alignment horizontal="right"/>
    </xf>
    <xf numFmtId="0" fontId="8" fillId="0" borderId="29" xfId="0" applyFont="1" applyBorder="1"/>
    <xf numFmtId="164" fontId="8" fillId="0" borderId="0" xfId="0" applyNumberFormat="1" applyFont="1"/>
    <xf numFmtId="164" fontId="8" fillId="0" borderId="22" xfId="0" applyNumberFormat="1" applyFont="1" applyBorder="1"/>
    <xf numFmtId="164" fontId="8" fillId="0" borderId="23" xfId="0" applyNumberFormat="1" applyFont="1" applyBorder="1"/>
    <xf numFmtId="0" fontId="36" fillId="2" borderId="0" xfId="0" applyFont="1" applyFill="1"/>
    <xf numFmtId="0" fontId="36" fillId="2" borderId="0" xfId="0" applyFont="1" applyFill="1" applyAlignment="1">
      <alignment horizontal="right"/>
    </xf>
    <xf numFmtId="164" fontId="21" fillId="2" borderId="11" xfId="0" applyNumberFormat="1" applyFont="1" applyFill="1" applyBorder="1"/>
    <xf numFmtId="0" fontId="0" fillId="2" borderId="1" xfId="0" applyFill="1" applyBorder="1"/>
    <xf numFmtId="164" fontId="21" fillId="2" borderId="7" xfId="0" applyNumberFormat="1" applyFont="1" applyFill="1" applyBorder="1"/>
    <xf numFmtId="0" fontId="0" fillId="2" borderId="20" xfId="0" applyFill="1" applyBorder="1" applyAlignment="1">
      <alignment horizontal="right"/>
    </xf>
    <xf numFmtId="0" fontId="37" fillId="2" borderId="0" xfId="0" applyFont="1" applyFill="1" applyAlignment="1">
      <alignment horizontal="left" vertical="center"/>
    </xf>
    <xf numFmtId="164" fontId="0" fillId="3" borderId="0" xfId="0" applyNumberFormat="1" applyFill="1"/>
    <xf numFmtId="0" fontId="35" fillId="8" borderId="0" xfId="0" applyFont="1" applyFill="1"/>
    <xf numFmtId="0" fontId="21" fillId="2" borderId="8" xfId="0" applyFont="1" applyFill="1" applyBorder="1"/>
    <xf numFmtId="0" fontId="21" fillId="2" borderId="6" xfId="0" applyFont="1" applyFill="1" applyBorder="1"/>
    <xf numFmtId="0" fontId="21" fillId="2" borderId="6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0" fontId="31" fillId="2" borderId="0" xfId="0" applyFont="1" applyFill="1"/>
    <xf numFmtId="0" fontId="35" fillId="8" borderId="30" xfId="0" applyFont="1" applyFill="1" applyBorder="1"/>
    <xf numFmtId="0" fontId="5" fillId="2" borderId="0" xfId="0" applyFont="1" applyFill="1"/>
    <xf numFmtId="0" fontId="0" fillId="2" borderId="21" xfId="0" applyFill="1" applyBorder="1"/>
    <xf numFmtId="0" fontId="0" fillId="2" borderId="19" xfId="0" applyFill="1" applyBorder="1"/>
    <xf numFmtId="0" fontId="34" fillId="2" borderId="0" xfId="0" applyFont="1" applyFill="1"/>
    <xf numFmtId="0" fontId="8" fillId="0" borderId="0" xfId="0" applyFont="1"/>
    <xf numFmtId="164" fontId="5" fillId="2" borderId="0" xfId="0" applyNumberFormat="1" applyFont="1" applyFill="1" applyAlignment="1">
      <alignment horizontal="right"/>
    </xf>
    <xf numFmtId="164" fontId="38" fillId="3" borderId="0" xfId="0" applyNumberFormat="1" applyFont="1" applyFill="1" applyAlignment="1">
      <alignment horizontal="right"/>
    </xf>
    <xf numFmtId="9" fontId="38" fillId="3" borderId="0" xfId="0" applyNumberFormat="1" applyFont="1" applyFill="1" applyAlignment="1">
      <alignment horizontal="right"/>
    </xf>
    <xf numFmtId="0" fontId="8" fillId="3" borderId="33" xfId="0" applyFont="1" applyFill="1" applyBorder="1"/>
    <xf numFmtId="0" fontId="8" fillId="3" borderId="34" xfId="0" applyFont="1" applyFill="1" applyBorder="1"/>
    <xf numFmtId="0" fontId="0" fillId="3" borderId="34" xfId="0" applyFill="1" applyBorder="1"/>
    <xf numFmtId="0" fontId="0" fillId="3" borderId="35" xfId="0" applyFill="1" applyBorder="1"/>
    <xf numFmtId="0" fontId="2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9" fillId="2" borderId="0" xfId="0" applyFont="1" applyFill="1" applyAlignment="1">
      <alignment horizontal="right" vertical="center"/>
    </xf>
    <xf numFmtId="164" fontId="41" fillId="3" borderId="0" xfId="0" applyNumberFormat="1" applyFont="1" applyFill="1" applyAlignment="1">
      <alignment horizontal="right"/>
    </xf>
    <xf numFmtId="0" fontId="41" fillId="3" borderId="0" xfId="0" applyFont="1" applyFill="1" applyAlignment="1">
      <alignment horizontal="right"/>
    </xf>
    <xf numFmtId="0" fontId="41" fillId="3" borderId="0" xfId="0" applyFont="1" applyFill="1"/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38" fillId="3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8" fillId="3" borderId="0" xfId="0" applyFont="1" applyFill="1" applyProtection="1">
      <protection locked="0"/>
    </xf>
    <xf numFmtId="0" fontId="8" fillId="0" borderId="29" xfId="0" applyFont="1" applyBorder="1" applyProtection="1">
      <protection locked="0"/>
    </xf>
    <xf numFmtId="164" fontId="8" fillId="0" borderId="0" xfId="0" applyNumberFormat="1" applyFont="1" applyProtection="1">
      <protection locked="0"/>
    </xf>
    <xf numFmtId="164" fontId="8" fillId="0" borderId="22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22" xfId="0" applyFont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35" fillId="2" borderId="0" xfId="0" applyFont="1" applyFill="1" applyAlignment="1" applyProtection="1">
      <alignment horizontal="right"/>
      <protection locked="0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right"/>
    </xf>
    <xf numFmtId="0" fontId="46" fillId="2" borderId="0" xfId="0" applyFont="1" applyFill="1"/>
    <xf numFmtId="0" fontId="46" fillId="2" borderId="0" xfId="0" applyFont="1" applyFill="1" applyAlignment="1">
      <alignment horizontal="right"/>
    </xf>
    <xf numFmtId="0" fontId="7" fillId="2" borderId="44" xfId="0" applyFont="1" applyFill="1" applyBorder="1"/>
    <xf numFmtId="0" fontId="18" fillId="2" borderId="0" xfId="0" applyFont="1" applyFill="1" applyAlignment="1">
      <alignment vertical="center"/>
    </xf>
    <xf numFmtId="0" fontId="11" fillId="2" borderId="51" xfId="0" applyFont="1" applyFill="1" applyBorder="1" applyAlignment="1">
      <alignment horizontal="left" vertical="center"/>
    </xf>
    <xf numFmtId="0" fontId="11" fillId="2" borderId="60" xfId="0" applyFont="1" applyFill="1" applyBorder="1" applyAlignment="1">
      <alignment horizontal="left" vertical="center"/>
    </xf>
    <xf numFmtId="0" fontId="15" fillId="2" borderId="60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7" fillId="2" borderId="67" xfId="0" applyFont="1" applyFill="1" applyBorder="1" applyAlignment="1">
      <alignment horizontal="left" vertical="center"/>
    </xf>
    <xf numFmtId="0" fontId="7" fillId="2" borderId="68" xfId="0" applyFont="1" applyFill="1" applyBorder="1" applyAlignment="1">
      <alignment vertical="center"/>
    </xf>
    <xf numFmtId="164" fontId="7" fillId="2" borderId="57" xfId="0" applyNumberFormat="1" applyFont="1" applyFill="1" applyBorder="1" applyAlignment="1" applyProtection="1">
      <alignment horizontal="right" vertical="center"/>
      <protection locked="0"/>
    </xf>
    <xf numFmtId="0" fontId="7" fillId="2" borderId="69" xfId="0" applyFont="1" applyFill="1" applyBorder="1" applyAlignment="1">
      <alignment horizontal="left" vertical="center"/>
    </xf>
    <xf numFmtId="0" fontId="7" fillId="2" borderId="70" xfId="0" applyFont="1" applyFill="1" applyBorder="1" applyAlignment="1">
      <alignment vertical="center"/>
    </xf>
    <xf numFmtId="164" fontId="7" fillId="2" borderId="59" xfId="0" applyNumberFormat="1" applyFont="1" applyFill="1" applyBorder="1" applyAlignment="1" applyProtection="1">
      <alignment horizontal="right" vertical="center"/>
      <protection locked="0"/>
    </xf>
    <xf numFmtId="0" fontId="7" fillId="2" borderId="70" xfId="0" applyFont="1" applyFill="1" applyBorder="1" applyAlignment="1">
      <alignment horizontal="right" vertical="center"/>
    </xf>
    <xf numFmtId="0" fontId="7" fillId="0" borderId="70" xfId="0" applyFont="1" applyBorder="1" applyAlignment="1">
      <alignment horizontal="right" vertical="center"/>
    </xf>
    <xf numFmtId="164" fontId="7" fillId="0" borderId="59" xfId="0" applyNumberFormat="1" applyFont="1" applyBorder="1" applyAlignment="1" applyProtection="1">
      <alignment horizontal="right" vertical="center"/>
      <protection locked="0"/>
    </xf>
    <xf numFmtId="0" fontId="7" fillId="0" borderId="70" xfId="0" applyFont="1" applyBorder="1" applyAlignment="1">
      <alignment horizontal="right"/>
    </xf>
    <xf numFmtId="0" fontId="7" fillId="2" borderId="68" xfId="0" applyFont="1" applyFill="1" applyBorder="1" applyAlignment="1" applyProtection="1">
      <alignment vertical="center"/>
      <protection locked="0"/>
    </xf>
    <xf numFmtId="0" fontId="7" fillId="2" borderId="68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right" vertical="center"/>
    </xf>
    <xf numFmtId="0" fontId="7" fillId="2" borderId="70" xfId="0" applyFont="1" applyFill="1" applyBorder="1" applyAlignment="1" applyProtection="1">
      <alignment vertical="center"/>
      <protection locked="0"/>
    </xf>
    <xf numFmtId="0" fontId="18" fillId="2" borderId="75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left" vertical="center"/>
    </xf>
    <xf numFmtId="0" fontId="7" fillId="2" borderId="73" xfId="0" applyFont="1" applyFill="1" applyBorder="1" applyAlignment="1" applyProtection="1">
      <alignment vertical="center"/>
      <protection locked="0"/>
    </xf>
    <xf numFmtId="0" fontId="7" fillId="2" borderId="73" xfId="0" applyFont="1" applyFill="1" applyBorder="1" applyAlignment="1" applyProtection="1">
      <alignment horizontal="right" vertical="center"/>
      <protection locked="0"/>
    </xf>
    <xf numFmtId="0" fontId="7" fillId="3" borderId="52" xfId="0" applyFont="1" applyFill="1" applyBorder="1" applyAlignment="1" applyProtection="1">
      <alignment horizontal="center"/>
      <protection locked="0"/>
    </xf>
    <xf numFmtId="0" fontId="7" fillId="3" borderId="50" xfId="0" applyFont="1" applyFill="1" applyBorder="1" applyAlignment="1" applyProtection="1">
      <alignment horizontal="center"/>
      <protection locked="0"/>
    </xf>
    <xf numFmtId="0" fontId="7" fillId="7" borderId="72" xfId="0" applyFont="1" applyFill="1" applyBorder="1" applyAlignment="1">
      <alignment horizontal="left" vertical="center"/>
    </xf>
    <xf numFmtId="0" fontId="7" fillId="7" borderId="73" xfId="0" applyFont="1" applyFill="1" applyBorder="1" applyAlignment="1">
      <alignment horizontal="left" vertical="center"/>
    </xf>
    <xf numFmtId="0" fontId="7" fillId="7" borderId="77" xfId="0" applyFont="1" applyFill="1" applyBorder="1" applyAlignment="1">
      <alignment horizontal="left" vertical="center"/>
    </xf>
    <xf numFmtId="164" fontId="34" fillId="2" borderId="9" xfId="0" applyNumberFormat="1" applyFont="1" applyFill="1" applyBorder="1" applyAlignment="1">
      <alignment horizontal="right"/>
    </xf>
    <xf numFmtId="0" fontId="17" fillId="2" borderId="47" xfId="0" applyFont="1" applyFill="1" applyBorder="1" applyAlignment="1" applyProtection="1">
      <alignment horizontal="center" vertical="center"/>
      <protection locked="0"/>
    </xf>
    <xf numFmtId="0" fontId="19" fillId="2" borderId="47" xfId="0" applyFont="1" applyFill="1" applyBorder="1" applyAlignment="1" applyProtection="1">
      <alignment horizontal="center" vertical="center"/>
      <protection locked="0"/>
    </xf>
    <xf numFmtId="0" fontId="34" fillId="2" borderId="47" xfId="0" applyFont="1" applyFill="1" applyBorder="1" applyProtection="1">
      <protection locked="0"/>
    </xf>
    <xf numFmtId="164" fontId="34" fillId="3" borderId="9" xfId="0" applyNumberFormat="1" applyFont="1" applyFill="1" applyBorder="1" applyAlignment="1">
      <alignment horizontal="right"/>
    </xf>
    <xf numFmtId="0" fontId="1" fillId="2" borderId="47" xfId="0" applyFont="1" applyFill="1" applyBorder="1" applyProtection="1">
      <protection locked="0"/>
    </xf>
    <xf numFmtId="0" fontId="36" fillId="2" borderId="47" xfId="0" applyFont="1" applyFill="1" applyBorder="1" applyProtection="1">
      <protection locked="0"/>
    </xf>
    <xf numFmtId="0" fontId="27" fillId="8" borderId="30" xfId="0" applyFont="1" applyFill="1" applyBorder="1"/>
    <xf numFmtId="0" fontId="27" fillId="8" borderId="0" xfId="0" applyFont="1" applyFill="1"/>
    <xf numFmtId="0" fontId="27" fillId="8" borderId="47" xfId="0" applyFont="1" applyFill="1" applyBorder="1"/>
    <xf numFmtId="0" fontId="48" fillId="2" borderId="0" xfId="0" applyFont="1" applyFill="1" applyAlignment="1">
      <alignment horizontal="left" vertical="center"/>
    </xf>
    <xf numFmtId="0" fontId="48" fillId="8" borderId="0" xfId="0" applyFont="1" applyFill="1" applyAlignment="1">
      <alignment horizontal="left" vertical="center"/>
    </xf>
    <xf numFmtId="0" fontId="49" fillId="2" borderId="0" xfId="0" applyFont="1" applyFill="1" applyAlignment="1">
      <alignment horizontal="left" vertical="center"/>
    </xf>
    <xf numFmtId="0" fontId="27" fillId="2" borderId="0" xfId="0" applyFont="1" applyFill="1"/>
    <xf numFmtId="0" fontId="50" fillId="2" borderId="0" xfId="0" applyFont="1" applyFill="1" applyAlignment="1">
      <alignment horizontal="right" vertical="center"/>
    </xf>
    <xf numFmtId="0" fontId="52" fillId="2" borderId="0" xfId="0" applyFont="1" applyFill="1" applyAlignment="1">
      <alignment horizontal="left"/>
    </xf>
    <xf numFmtId="0" fontId="51" fillId="2" borderId="0" xfId="0" applyFont="1" applyFill="1" applyAlignment="1">
      <alignment horizontal="left" vertical="top"/>
    </xf>
    <xf numFmtId="0" fontId="11" fillId="2" borderId="51" xfId="0" applyFont="1" applyFill="1" applyBorder="1" applyAlignment="1">
      <alignment vertical="center"/>
    </xf>
    <xf numFmtId="0" fontId="11" fillId="2" borderId="60" xfId="0" applyFont="1" applyFill="1" applyBorder="1" applyAlignment="1">
      <alignment vertical="center"/>
    </xf>
    <xf numFmtId="0" fontId="11" fillId="2" borderId="54" xfId="0" applyFont="1" applyFill="1" applyBorder="1" applyAlignment="1">
      <alignment vertical="center"/>
    </xf>
    <xf numFmtId="0" fontId="11" fillId="3" borderId="53" xfId="0" applyFont="1" applyFill="1" applyBorder="1" applyAlignment="1" applyProtection="1">
      <alignment horizontal="center" vertical="center"/>
      <protection locked="0"/>
    </xf>
    <xf numFmtId="0" fontId="11" fillId="3" borderId="61" xfId="0" applyFont="1" applyFill="1" applyBorder="1" applyAlignment="1" applyProtection="1">
      <alignment horizontal="center" vertical="center"/>
      <protection locked="0"/>
    </xf>
    <xf numFmtId="0" fontId="11" fillId="2" borderId="54" xfId="0" applyFont="1" applyFill="1" applyBorder="1" applyAlignment="1">
      <alignment horizontal="left" vertical="center"/>
    </xf>
    <xf numFmtId="0" fontId="11" fillId="3" borderId="56" xfId="0" applyFont="1" applyFill="1" applyBorder="1" applyAlignment="1" applyProtection="1">
      <alignment horizontal="center" vertical="center"/>
      <protection locked="0"/>
    </xf>
    <xf numFmtId="4" fontId="9" fillId="3" borderId="78" xfId="0" applyNumberFormat="1" applyFont="1" applyFill="1" applyBorder="1" applyAlignment="1" applyProtection="1">
      <alignment horizontal="center"/>
      <protection locked="0"/>
    </xf>
    <xf numFmtId="0" fontId="9" fillId="3" borderId="79" xfId="0" applyFont="1" applyFill="1" applyBorder="1" applyAlignment="1" applyProtection="1">
      <alignment horizontal="center"/>
      <protection locked="0"/>
    </xf>
    <xf numFmtId="0" fontId="24" fillId="6" borderId="0" xfId="0" applyFont="1" applyFill="1" applyAlignment="1">
      <alignment vertical="center"/>
    </xf>
    <xf numFmtId="0" fontId="31" fillId="6" borderId="48" xfId="0" applyFont="1" applyFill="1" applyBorder="1" applyAlignment="1">
      <alignment horizontal="center"/>
    </xf>
    <xf numFmtId="0" fontId="11" fillId="2" borderId="77" xfId="0" applyFont="1" applyFill="1" applyBorder="1" applyAlignment="1">
      <alignment vertical="center"/>
    </xf>
    <xf numFmtId="0" fontId="15" fillId="2" borderId="51" xfId="0" applyFont="1" applyFill="1" applyBorder="1" applyAlignment="1">
      <alignment vertical="center"/>
    </xf>
    <xf numFmtId="0" fontId="15" fillId="2" borderId="60" xfId="0" applyFont="1" applyFill="1" applyBorder="1" applyAlignment="1">
      <alignment vertical="center"/>
    </xf>
    <xf numFmtId="0" fontId="15" fillId="2" borderId="54" xfId="0" applyFont="1" applyFill="1" applyBorder="1" applyAlignment="1">
      <alignment vertical="center"/>
    </xf>
    <xf numFmtId="0" fontId="23" fillId="6" borderId="41" xfId="0" applyFont="1" applyFill="1" applyBorder="1" applyAlignment="1">
      <alignment vertical="center"/>
    </xf>
    <xf numFmtId="0" fontId="23" fillId="6" borderId="42" xfId="0" applyFont="1" applyFill="1" applyBorder="1" applyAlignment="1">
      <alignment vertical="center"/>
    </xf>
    <xf numFmtId="0" fontId="24" fillId="6" borderId="42" xfId="0" applyFont="1" applyFill="1" applyBorder="1" applyAlignment="1">
      <alignment horizontal="center" vertical="center"/>
    </xf>
    <xf numFmtId="0" fontId="24" fillId="6" borderId="43" xfId="0" applyFont="1" applyFill="1" applyBorder="1" applyAlignment="1">
      <alignment horizontal="center" vertical="center"/>
    </xf>
    <xf numFmtId="0" fontId="23" fillId="6" borderId="47" xfId="0" applyFont="1" applyFill="1" applyBorder="1" applyAlignment="1">
      <alignment vertical="center"/>
    </xf>
    <xf numFmtId="0" fontId="24" fillId="6" borderId="47" xfId="0" applyFont="1" applyFill="1" applyBorder="1" applyAlignment="1">
      <alignment horizontal="center" vertical="center"/>
    </xf>
    <xf numFmtId="0" fontId="24" fillId="6" borderId="43" xfId="0" applyFont="1" applyFill="1" applyBorder="1" applyAlignment="1">
      <alignment vertical="center"/>
    </xf>
    <xf numFmtId="0" fontId="24" fillId="6" borderId="47" xfId="0" applyFont="1" applyFill="1" applyBorder="1" applyAlignment="1">
      <alignment vertical="center"/>
    </xf>
    <xf numFmtId="0" fontId="54" fillId="6" borderId="47" xfId="0" applyFont="1" applyFill="1" applyBorder="1" applyAlignment="1">
      <alignment horizontal="center" vertical="center"/>
    </xf>
    <xf numFmtId="0" fontId="24" fillId="6" borderId="42" xfId="0" applyFont="1" applyFill="1" applyBorder="1" applyAlignment="1">
      <alignment vertical="center"/>
    </xf>
    <xf numFmtId="0" fontId="0" fillId="10" borderId="0" xfId="0" applyFill="1"/>
    <xf numFmtId="0" fontId="45" fillId="2" borderId="0" xfId="0" applyFont="1" applyFill="1"/>
    <xf numFmtId="0" fontId="51" fillId="2" borderId="0" xfId="0" applyFont="1" applyFill="1" applyAlignment="1">
      <alignment horizontal="right"/>
    </xf>
    <xf numFmtId="0" fontId="24" fillId="2" borderId="0" xfId="0" applyFont="1" applyFill="1"/>
    <xf numFmtId="0" fontId="21" fillId="0" borderId="0" xfId="0" applyFont="1"/>
    <xf numFmtId="0" fontId="42" fillId="0" borderId="0" xfId="0" applyFont="1"/>
    <xf numFmtId="0" fontId="42" fillId="2" borderId="0" xfId="0" applyFont="1" applyFill="1"/>
    <xf numFmtId="0" fontId="60" fillId="2" borderId="0" xfId="0" applyFont="1" applyFill="1"/>
    <xf numFmtId="0" fontId="24" fillId="2" borderId="44" xfId="0" applyFont="1" applyFill="1" applyBorder="1"/>
    <xf numFmtId="0" fontId="18" fillId="2" borderId="44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46" fillId="2" borderId="44" xfId="0" applyFont="1" applyFill="1" applyBorder="1" applyAlignment="1">
      <alignment horizontal="left"/>
    </xf>
    <xf numFmtId="0" fontId="67" fillId="2" borderId="44" xfId="0" applyFont="1" applyFill="1" applyBorder="1" applyAlignment="1">
      <alignment horizontal="center"/>
    </xf>
    <xf numFmtId="0" fontId="68" fillId="2" borderId="44" xfId="0" applyFont="1" applyFill="1" applyBorder="1" applyAlignment="1">
      <alignment horizontal="center"/>
    </xf>
    <xf numFmtId="0" fontId="69" fillId="2" borderId="44" xfId="0" applyFont="1" applyFill="1" applyBorder="1" applyAlignment="1">
      <alignment horizontal="center"/>
    </xf>
    <xf numFmtId="0" fontId="70" fillId="2" borderId="44" xfId="0" applyFont="1" applyFill="1" applyBorder="1" applyAlignment="1">
      <alignment horizontal="center"/>
    </xf>
    <xf numFmtId="0" fontId="8" fillId="4" borderId="3" xfId="0" applyFont="1" applyFill="1" applyBorder="1"/>
    <xf numFmtId="0" fontId="8" fillId="4" borderId="4" xfId="0" applyFont="1" applyFill="1" applyBorder="1"/>
    <xf numFmtId="0" fontId="27" fillId="8" borderId="0" xfId="0" applyFont="1" applyFill="1" applyAlignment="1">
      <alignment horizontal="right"/>
    </xf>
    <xf numFmtId="0" fontId="11" fillId="2" borderId="0" xfId="0" applyFont="1" applyFill="1" applyAlignment="1">
      <alignment horizontal="left" vertical="center"/>
    </xf>
    <xf numFmtId="0" fontId="56" fillId="2" borderId="0" xfId="0" applyFont="1" applyFill="1" applyAlignment="1">
      <alignment vertical="top"/>
    </xf>
    <xf numFmtId="0" fontId="20" fillId="6" borderId="80" xfId="0" applyFont="1" applyFill="1" applyBorder="1"/>
    <xf numFmtId="0" fontId="20" fillId="6" borderId="81" xfId="0" applyFont="1" applyFill="1" applyBorder="1"/>
    <xf numFmtId="0" fontId="20" fillId="6" borderId="82" xfId="0" applyFont="1" applyFill="1" applyBorder="1"/>
    <xf numFmtId="0" fontId="11" fillId="3" borderId="0" xfId="0" applyFont="1" applyFill="1"/>
    <xf numFmtId="0" fontId="65" fillId="3" borderId="0" xfId="0" applyFont="1" applyFill="1"/>
    <xf numFmtId="0" fontId="0" fillId="3" borderId="7" xfId="0" applyFill="1" applyBorder="1"/>
    <xf numFmtId="0" fontId="11" fillId="3" borderId="7" xfId="0" applyFont="1" applyFill="1" applyBorder="1"/>
    <xf numFmtId="0" fontId="11" fillId="3" borderId="0" xfId="0" applyFont="1" applyFill="1" applyAlignment="1">
      <alignment horizontal="center"/>
    </xf>
    <xf numFmtId="49" fontId="11" fillId="3" borderId="7" xfId="0" applyNumberFormat="1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64" fillId="3" borderId="0" xfId="0" applyFont="1" applyFill="1"/>
    <xf numFmtId="0" fontId="7" fillId="3" borderId="7" xfId="0" applyFont="1" applyFill="1" applyBorder="1"/>
    <xf numFmtId="0" fontId="16" fillId="2" borderId="0" xfId="0" applyFont="1" applyFill="1" applyAlignment="1">
      <alignment horizontal="right" vertical="center"/>
    </xf>
    <xf numFmtId="0" fontId="9" fillId="2" borderId="0" xfId="0" applyFont="1" applyFill="1"/>
    <xf numFmtId="0" fontId="9" fillId="2" borderId="77" xfId="0" applyFont="1" applyFill="1" applyBorder="1"/>
    <xf numFmtId="0" fontId="9" fillId="2" borderId="79" xfId="0" applyFont="1" applyFill="1" applyBorder="1"/>
    <xf numFmtId="0" fontId="10" fillId="2" borderId="0" xfId="0" applyFont="1" applyFill="1"/>
    <xf numFmtId="0" fontId="21" fillId="2" borderId="61" xfId="0" applyFont="1" applyFill="1" applyBorder="1" applyAlignment="1" applyProtection="1">
      <alignment horizontal="center" vertical="center"/>
      <protection locked="0"/>
    </xf>
    <xf numFmtId="0" fontId="59" fillId="3" borderId="0" xfId="0" applyFont="1" applyFill="1"/>
    <xf numFmtId="0" fontId="3" fillId="3" borderId="0" xfId="0" applyFont="1" applyFill="1" applyAlignment="1">
      <alignment horizontal="right"/>
    </xf>
    <xf numFmtId="0" fontId="1" fillId="3" borderId="7" xfId="0" applyFont="1" applyFill="1" applyBorder="1"/>
    <xf numFmtId="0" fontId="59" fillId="3" borderId="7" xfId="0" applyFont="1" applyFill="1" applyBorder="1"/>
    <xf numFmtId="0" fontId="66" fillId="3" borderId="7" xfId="0" applyFont="1" applyFill="1" applyBorder="1"/>
    <xf numFmtId="0" fontId="62" fillId="3" borderId="0" xfId="0" applyFont="1" applyFill="1"/>
    <xf numFmtId="0" fontId="26" fillId="3" borderId="0" xfId="0" applyFont="1" applyFill="1" applyAlignment="1">
      <alignment horizontal="right"/>
    </xf>
    <xf numFmtId="0" fontId="63" fillId="3" borderId="7" xfId="0" applyFont="1" applyFill="1" applyBorder="1" applyAlignment="1">
      <alignment horizontal="center"/>
    </xf>
    <xf numFmtId="0" fontId="63" fillId="3" borderId="7" xfId="0" applyFont="1" applyFill="1" applyBorder="1"/>
    <xf numFmtId="0" fontId="39" fillId="3" borderId="0" xfId="0" applyFont="1" applyFill="1"/>
    <xf numFmtId="0" fontId="39" fillId="3" borderId="0" xfId="0" applyFont="1" applyFill="1" applyAlignment="1">
      <alignment horizontal="right"/>
    </xf>
    <xf numFmtId="0" fontId="26" fillId="3" borderId="0" xfId="0" applyFont="1" applyFill="1"/>
    <xf numFmtId="0" fontId="7" fillId="2" borderId="84" xfId="0" applyFont="1" applyFill="1" applyBorder="1" applyAlignment="1" applyProtection="1">
      <alignment vertical="center"/>
      <protection locked="0"/>
    </xf>
    <xf numFmtId="0" fontId="24" fillId="6" borderId="51" xfId="0" applyFont="1" applyFill="1" applyBorder="1"/>
    <xf numFmtId="0" fontId="24" fillId="6" borderId="60" xfId="0" applyFont="1" applyFill="1" applyBorder="1"/>
    <xf numFmtId="0" fontId="24" fillId="6" borderId="69" xfId="0" applyFont="1" applyFill="1" applyBorder="1" applyAlignment="1">
      <alignment vertical="center"/>
    </xf>
    <xf numFmtId="0" fontId="7" fillId="0" borderId="70" xfId="0" applyFont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>
      <alignment horizontal="right" vertical="center"/>
    </xf>
    <xf numFmtId="0" fontId="5" fillId="8" borderId="30" xfId="0" applyFont="1" applyFill="1" applyBorder="1"/>
    <xf numFmtId="0" fontId="32" fillId="2" borderId="0" xfId="0" applyFont="1" applyFill="1" applyAlignment="1">
      <alignment horizontal="center"/>
    </xf>
    <xf numFmtId="164" fontId="73" fillId="2" borderId="10" xfId="0" applyNumberFormat="1" applyFont="1" applyFill="1" applyBorder="1" applyAlignment="1">
      <alignment horizontal="right"/>
    </xf>
    <xf numFmtId="164" fontId="73" fillId="2" borderId="12" xfId="0" applyNumberFormat="1" applyFont="1" applyFill="1" applyBorder="1" applyAlignment="1">
      <alignment horizontal="right"/>
    </xf>
    <xf numFmtId="0" fontId="24" fillId="2" borderId="0" xfId="0" applyFont="1" applyFill="1" applyAlignment="1">
      <alignment horizontal="center"/>
    </xf>
    <xf numFmtId="0" fontId="7" fillId="2" borderId="50" xfId="0" applyFont="1" applyFill="1" applyBorder="1" applyAlignment="1" applyProtection="1">
      <alignment horizontal="center"/>
      <protection locked="0"/>
    </xf>
    <xf numFmtId="0" fontId="76" fillId="3" borderId="0" xfId="0" applyFont="1" applyFill="1"/>
    <xf numFmtId="2" fontId="4" fillId="3" borderId="0" xfId="0" applyNumberFormat="1" applyFont="1" applyFill="1" applyAlignment="1">
      <alignment horizontal="center" vertical="center"/>
    </xf>
    <xf numFmtId="0" fontId="76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77" fillId="3" borderId="0" xfId="0" applyNumberFormat="1" applyFont="1" applyFill="1" applyAlignment="1">
      <alignment horizontal="center" vertical="center"/>
    </xf>
    <xf numFmtId="0" fontId="77" fillId="3" borderId="0" xfId="0" applyFont="1" applyFill="1" applyAlignment="1">
      <alignment horizontal="center" vertical="center"/>
    </xf>
    <xf numFmtId="2" fontId="77" fillId="3" borderId="0" xfId="0" applyNumberFormat="1" applyFont="1" applyFill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24" fillId="13" borderId="0" xfId="0" applyFont="1" applyFill="1" applyAlignment="1">
      <alignment horizontal="left"/>
    </xf>
    <xf numFmtId="0" fontId="45" fillId="0" borderId="0" xfId="0" applyFont="1"/>
    <xf numFmtId="0" fontId="45" fillId="3" borderId="0" xfId="0" applyFont="1" applyFill="1"/>
    <xf numFmtId="0" fontId="11" fillId="2" borderId="0" xfId="0" applyFont="1" applyFill="1" applyAlignment="1">
      <alignment horizontal="center"/>
    </xf>
    <xf numFmtId="0" fontId="11" fillId="2" borderId="2" xfId="0" applyFont="1" applyFill="1" applyBorder="1"/>
    <xf numFmtId="0" fontId="57" fillId="2" borderId="0" xfId="0" applyFont="1" applyFill="1"/>
    <xf numFmtId="0" fontId="50" fillId="2" borderId="0" xfId="0" applyFont="1" applyFill="1" applyAlignment="1">
      <alignment horizontal="center"/>
    </xf>
    <xf numFmtId="0" fontId="50" fillId="2" borderId="0" xfId="0" applyFont="1" applyFill="1"/>
    <xf numFmtId="0" fontId="80" fillId="2" borderId="0" xfId="0" applyFont="1" applyFill="1" applyAlignment="1">
      <alignment horizontal="left"/>
    </xf>
    <xf numFmtId="168" fontId="24" fillId="2" borderId="0" xfId="0" applyNumberFormat="1" applyFont="1" applyFill="1" applyAlignment="1">
      <alignment horizontal="right"/>
    </xf>
    <xf numFmtId="0" fontId="24" fillId="13" borderId="0" xfId="0" applyFont="1" applyFill="1"/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right"/>
    </xf>
    <xf numFmtId="2" fontId="11" fillId="2" borderId="7" xfId="0" applyNumberFormat="1" applyFont="1" applyFill="1" applyBorder="1" applyAlignment="1">
      <alignment horizontal="center" vertical="center"/>
    </xf>
    <xf numFmtId="164" fontId="11" fillId="12" borderId="7" xfId="0" applyNumberFormat="1" applyFont="1" applyFill="1" applyBorder="1" applyAlignment="1">
      <alignment horizontal="right" vertical="center"/>
    </xf>
    <xf numFmtId="2" fontId="11" fillId="0" borderId="7" xfId="0" applyNumberFormat="1" applyFont="1" applyBorder="1" applyAlignment="1">
      <alignment horizontal="center" vertical="center"/>
    </xf>
    <xf numFmtId="164" fontId="22" fillId="0" borderId="7" xfId="0" applyNumberFormat="1" applyFont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11" fillId="12" borderId="7" xfId="0" applyFont="1" applyFill="1" applyBorder="1" applyAlignment="1">
      <alignment horizontal="center" vertical="center"/>
    </xf>
    <xf numFmtId="164" fontId="11" fillId="0" borderId="7" xfId="0" applyNumberFormat="1" applyFont="1" applyBorder="1" applyAlignment="1">
      <alignment horizontal="right" vertical="center"/>
    </xf>
    <xf numFmtId="164" fontId="22" fillId="0" borderId="7" xfId="0" applyNumberFormat="1" applyFont="1" applyBorder="1" applyAlignment="1">
      <alignment vertical="center"/>
    </xf>
    <xf numFmtId="2" fontId="11" fillId="12" borderId="7" xfId="0" applyNumberFormat="1" applyFont="1" applyFill="1" applyBorder="1" applyAlignment="1">
      <alignment horizontal="center" vertical="center"/>
    </xf>
    <xf numFmtId="164" fontId="11" fillId="0" borderId="7" xfId="0" applyNumberFormat="1" applyFont="1" applyBorder="1" applyAlignment="1">
      <alignment vertical="center"/>
    </xf>
    <xf numFmtId="164" fontId="12" fillId="13" borderId="7" xfId="0" applyNumberFormat="1" applyFont="1" applyFill="1" applyBorder="1" applyAlignment="1">
      <alignment horizontal="right" vertical="center"/>
    </xf>
    <xf numFmtId="164" fontId="11" fillId="2" borderId="7" xfId="0" applyNumberFormat="1" applyFont="1" applyFill="1" applyBorder="1" applyAlignment="1">
      <alignment horizontal="right" vertical="center"/>
    </xf>
    <xf numFmtId="164" fontId="78" fillId="3" borderId="7" xfId="0" applyNumberFormat="1" applyFont="1" applyFill="1" applyBorder="1" applyAlignment="1">
      <alignment vertical="center"/>
    </xf>
    <xf numFmtId="0" fontId="78" fillId="3" borderId="7" xfId="0" applyFont="1" applyFill="1" applyBorder="1" applyAlignment="1">
      <alignment horizontal="center" vertical="center"/>
    </xf>
    <xf numFmtId="164" fontId="24" fillId="13" borderId="7" xfId="0" applyNumberFormat="1" applyFont="1" applyFill="1" applyBorder="1" applyAlignment="1">
      <alignment horizontal="right" vertical="center"/>
    </xf>
    <xf numFmtId="2" fontId="11" fillId="4" borderId="7" xfId="0" applyNumberFormat="1" applyFont="1" applyFill="1" applyBorder="1" applyAlignment="1">
      <alignment horizontal="center" vertical="center"/>
    </xf>
    <xf numFmtId="0" fontId="79" fillId="2" borderId="7" xfId="0" applyFont="1" applyFill="1" applyBorder="1" applyAlignment="1">
      <alignment horizontal="center"/>
    </xf>
    <xf numFmtId="2" fontId="24" fillId="13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right"/>
    </xf>
    <xf numFmtId="0" fontId="50" fillId="0" borderId="0" xfId="0" applyFont="1" applyAlignment="1">
      <alignment horizontal="right"/>
    </xf>
    <xf numFmtId="0" fontId="50" fillId="0" borderId="0" xfId="0" applyFont="1"/>
    <xf numFmtId="0" fontId="11" fillId="0" borderId="87" xfId="0" applyFont="1" applyBorder="1"/>
    <xf numFmtId="0" fontId="35" fillId="0" borderId="0" xfId="0" applyFont="1"/>
    <xf numFmtId="0" fontId="88" fillId="0" borderId="0" xfId="0" applyFont="1"/>
    <xf numFmtId="0" fontId="88" fillId="0" borderId="87" xfId="0" applyFont="1" applyBorder="1"/>
    <xf numFmtId="0" fontId="45" fillId="0" borderId="87" xfId="0" applyFont="1" applyBorder="1"/>
    <xf numFmtId="0" fontId="89" fillId="2" borderId="87" xfId="0" applyFont="1" applyFill="1" applyBorder="1"/>
    <xf numFmtId="0" fontId="89" fillId="2" borderId="89" xfId="0" applyFont="1" applyFill="1" applyBorder="1"/>
    <xf numFmtId="1" fontId="90" fillId="6" borderId="87" xfId="0" applyNumberFormat="1" applyFont="1" applyFill="1" applyBorder="1" applyAlignment="1">
      <alignment horizontal="center" vertical="center"/>
    </xf>
    <xf numFmtId="0" fontId="24" fillId="6" borderId="87" xfId="0" applyFont="1" applyFill="1" applyBorder="1" applyAlignment="1">
      <alignment vertical="center"/>
    </xf>
    <xf numFmtId="0" fontId="12" fillId="3" borderId="0" xfId="0" applyFont="1" applyFill="1" applyAlignment="1" applyProtection="1">
      <alignment horizontal="right"/>
      <protection locked="0"/>
    </xf>
    <xf numFmtId="166" fontId="11" fillId="3" borderId="0" xfId="0" applyNumberFormat="1" applyFont="1" applyFill="1" applyAlignment="1">
      <alignment horizontal="right"/>
    </xf>
    <xf numFmtId="0" fontId="12" fillId="3" borderId="0" xfId="0" applyFont="1" applyFill="1"/>
    <xf numFmtId="0" fontId="23" fillId="3" borderId="0" xfId="0" applyFont="1" applyFill="1"/>
    <xf numFmtId="0" fontId="47" fillId="3" borderId="0" xfId="0" applyFont="1" applyFill="1"/>
    <xf numFmtId="0" fontId="38" fillId="3" borderId="0" xfId="0" applyFont="1" applyFill="1"/>
    <xf numFmtId="1" fontId="42" fillId="2" borderId="0" xfId="0" applyNumberFormat="1" applyFont="1" applyFill="1"/>
    <xf numFmtId="0" fontId="92" fillId="2" borderId="51" xfId="0" applyFont="1" applyFill="1" applyBorder="1" applyAlignment="1">
      <alignment vertical="center"/>
    </xf>
    <xf numFmtId="0" fontId="92" fillId="0" borderId="60" xfId="0" applyFont="1" applyBorder="1" applyAlignment="1">
      <alignment vertical="center"/>
    </xf>
    <xf numFmtId="0" fontId="95" fillId="0" borderId="50" xfId="0" applyFont="1" applyBorder="1" applyAlignment="1">
      <alignment vertical="center"/>
    </xf>
    <xf numFmtId="0" fontId="36" fillId="0" borderId="61" xfId="0" applyFont="1" applyBorder="1" applyAlignment="1" applyProtection="1">
      <alignment horizontal="left" vertical="center"/>
      <protection locked="0"/>
    </xf>
    <xf numFmtId="0" fontId="92" fillId="0" borderId="60" xfId="0" applyFont="1" applyBorder="1" applyAlignment="1">
      <alignment horizontal="left" vertical="center"/>
    </xf>
    <xf numFmtId="0" fontId="92" fillId="0" borderId="50" xfId="0" applyFont="1" applyBorder="1" applyAlignment="1">
      <alignment horizontal="left" vertical="center"/>
    </xf>
    <xf numFmtId="0" fontId="96" fillId="0" borderId="60" xfId="0" applyFont="1" applyBorder="1" applyAlignment="1">
      <alignment horizontal="left" vertical="center"/>
    </xf>
    <xf numFmtId="0" fontId="96" fillId="0" borderId="50" xfId="0" applyFont="1" applyBorder="1" applyAlignment="1">
      <alignment horizontal="left" vertical="center"/>
    </xf>
    <xf numFmtId="0" fontId="96" fillId="0" borderId="54" xfId="0" applyFont="1" applyBorder="1" applyAlignment="1">
      <alignment horizontal="left" vertical="center"/>
    </xf>
    <xf numFmtId="0" fontId="96" fillId="0" borderId="55" xfId="0" applyFont="1" applyBorder="1" applyAlignment="1">
      <alignment horizontal="left" vertical="center"/>
    </xf>
    <xf numFmtId="0" fontId="95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92" fillId="2" borderId="0" xfId="0" applyFont="1" applyFill="1" applyAlignment="1">
      <alignment horizontal="center" vertical="center"/>
    </xf>
    <xf numFmtId="0" fontId="92" fillId="2" borderId="57" xfId="0" applyFont="1" applyFill="1" applyBorder="1" applyAlignment="1">
      <alignment vertical="center"/>
    </xf>
    <xf numFmtId="0" fontId="92" fillId="2" borderId="59" xfId="0" applyFont="1" applyFill="1" applyBorder="1" applyAlignment="1">
      <alignment vertical="center"/>
    </xf>
    <xf numFmtId="0" fontId="92" fillId="2" borderId="58" xfId="0" applyFont="1" applyFill="1" applyBorder="1" applyAlignment="1">
      <alignment vertical="center"/>
    </xf>
    <xf numFmtId="0" fontId="95" fillId="2" borderId="0" xfId="0" applyFont="1" applyFill="1"/>
    <xf numFmtId="0" fontId="95" fillId="0" borderId="0" xfId="0" applyFont="1"/>
    <xf numFmtId="0" fontId="92" fillId="2" borderId="0" xfId="0" applyFont="1" applyFill="1" applyAlignment="1">
      <alignment horizontal="center"/>
    </xf>
    <xf numFmtId="0" fontId="98" fillId="2" borderId="45" xfId="0" applyFont="1" applyFill="1" applyBorder="1" applyAlignment="1" applyProtection="1">
      <alignment horizontal="left"/>
      <protection locked="0"/>
    </xf>
    <xf numFmtId="0" fontId="98" fillId="2" borderId="0" xfId="0" applyFont="1" applyFill="1" applyAlignment="1" applyProtection="1">
      <alignment horizontal="left"/>
      <protection locked="0"/>
    </xf>
    <xf numFmtId="0" fontId="95" fillId="2" borderId="0" xfId="0" applyFont="1" applyFill="1" applyProtection="1">
      <protection locked="0"/>
    </xf>
    <xf numFmtId="0" fontId="92" fillId="2" borderId="50" xfId="0" applyFont="1" applyFill="1" applyBorder="1" applyAlignment="1">
      <alignment horizontal="center" vertical="center"/>
    </xf>
    <xf numFmtId="0" fontId="92" fillId="2" borderId="61" xfId="0" applyFont="1" applyFill="1" applyBorder="1" applyAlignment="1">
      <alignment horizontal="center"/>
    </xf>
    <xf numFmtId="0" fontId="92" fillId="2" borderId="57" xfId="0" applyFont="1" applyFill="1" applyBorder="1"/>
    <xf numFmtId="0" fontId="95" fillId="3" borderId="0" xfId="0" applyFont="1" applyFill="1"/>
    <xf numFmtId="0" fontId="100" fillId="0" borderId="53" xfId="0" applyFont="1" applyBorder="1" applyAlignment="1" applyProtection="1">
      <alignment horizontal="left" vertical="center"/>
      <protection locked="0"/>
    </xf>
    <xf numFmtId="0" fontId="0" fillId="0" borderId="7" xfId="0" applyBorder="1"/>
    <xf numFmtId="0" fontId="89" fillId="6" borderId="3" xfId="0" applyFont="1" applyFill="1" applyBorder="1" applyAlignment="1">
      <alignment horizontal="center" vertical="center"/>
    </xf>
    <xf numFmtId="0" fontId="89" fillId="6" borderId="5" xfId="0" applyFont="1" applyFill="1" applyBorder="1" applyAlignment="1">
      <alignment horizontal="center" vertical="center"/>
    </xf>
    <xf numFmtId="0" fontId="20" fillId="2" borderId="0" xfId="0" applyFont="1" applyFill="1"/>
    <xf numFmtId="1" fontId="89" fillId="6" borderId="87" xfId="0" applyNumberFormat="1" applyFont="1" applyFill="1" applyBorder="1" applyAlignment="1">
      <alignment horizontal="center"/>
    </xf>
    <xf numFmtId="0" fontId="88" fillId="3" borderId="0" xfId="0" applyFont="1" applyFill="1"/>
    <xf numFmtId="0" fontId="97" fillId="2" borderId="56" xfId="0" applyFont="1" applyFill="1" applyBorder="1" applyAlignment="1">
      <alignment vertical="center"/>
    </xf>
    <xf numFmtId="0" fontId="101" fillId="2" borderId="0" xfId="0" applyFont="1" applyFill="1"/>
    <xf numFmtId="0" fontId="97" fillId="2" borderId="58" xfId="0" applyFont="1" applyFill="1" applyBorder="1"/>
    <xf numFmtId="0" fontId="32" fillId="2" borderId="0" xfId="0" applyFont="1" applyFill="1" applyAlignment="1">
      <alignment vertical="center"/>
    </xf>
    <xf numFmtId="0" fontId="11" fillId="3" borderId="0" xfId="0" applyFont="1" applyFill="1" applyAlignment="1" applyProtection="1">
      <alignment horizontal="left" vertical="center"/>
      <protection locked="0"/>
    </xf>
    <xf numFmtId="0" fontId="50" fillId="2" borderId="0" xfId="0" applyFont="1" applyFill="1" applyAlignment="1">
      <alignment horizontal="right" vertical="top"/>
    </xf>
    <xf numFmtId="0" fontId="103" fillId="2" borderId="0" xfId="0" applyFont="1" applyFill="1" applyAlignment="1">
      <alignment horizontal="left"/>
    </xf>
    <xf numFmtId="0" fontId="71" fillId="2" borderId="0" xfId="0" applyFont="1" applyFill="1" applyAlignment="1">
      <alignment horizontal="right" vertical="center"/>
    </xf>
    <xf numFmtId="0" fontId="8" fillId="4" borderId="5" xfId="0" applyFont="1" applyFill="1" applyBorder="1"/>
    <xf numFmtId="0" fontId="92" fillId="2" borderId="0" xfId="0" applyFont="1" applyFill="1" applyAlignment="1">
      <alignment vertical="center"/>
    </xf>
    <xf numFmtId="0" fontId="94" fillId="2" borderId="0" xfId="0" applyFont="1" applyFill="1" applyAlignment="1">
      <alignment horizontal="center" vertical="center"/>
    </xf>
    <xf numFmtId="0" fontId="100" fillId="2" borderId="0" xfId="0" applyFont="1" applyFill="1" applyAlignment="1" applyProtection="1">
      <alignment horizontal="left" vertical="center"/>
      <protection locked="0"/>
    </xf>
    <xf numFmtId="0" fontId="63" fillId="2" borderId="0" xfId="0" applyFont="1" applyFill="1" applyAlignment="1">
      <alignment horizontal="center" vertical="center"/>
    </xf>
    <xf numFmtId="0" fontId="63" fillId="2" borderId="47" xfId="0" applyFont="1" applyFill="1" applyBorder="1" applyAlignment="1" applyProtection="1">
      <alignment horizontal="center" vertical="center"/>
      <protection locked="0"/>
    </xf>
    <xf numFmtId="164" fontId="72" fillId="6" borderId="7" xfId="0" applyNumberFormat="1" applyFont="1" applyFill="1" applyBorder="1" applyAlignment="1">
      <alignment horizontal="right"/>
    </xf>
    <xf numFmtId="164" fontId="72" fillId="6" borderId="10" xfId="0" applyNumberFormat="1" applyFont="1" applyFill="1" applyBorder="1" applyAlignment="1">
      <alignment horizontal="right"/>
    </xf>
    <xf numFmtId="0" fontId="35" fillId="8" borderId="98" xfId="0" applyFont="1" applyFill="1" applyBorder="1"/>
    <xf numFmtId="0" fontId="27" fillId="8" borderId="98" xfId="0" applyFont="1" applyFill="1" applyBorder="1"/>
    <xf numFmtId="0" fontId="19" fillId="8" borderId="31" xfId="0" applyFont="1" applyFill="1" applyBorder="1" applyAlignment="1">
      <alignment horizontal="center"/>
    </xf>
    <xf numFmtId="0" fontId="17" fillId="2" borderId="32" xfId="0" applyFont="1" applyFill="1" applyBorder="1" applyAlignment="1">
      <alignment horizontal="center" vertical="center"/>
    </xf>
    <xf numFmtId="0" fontId="24" fillId="6" borderId="45" xfId="0" applyFont="1" applyFill="1" applyBorder="1"/>
    <xf numFmtId="0" fontId="24" fillId="6" borderId="99" xfId="0" applyFont="1" applyFill="1" applyBorder="1"/>
    <xf numFmtId="0" fontId="1" fillId="6" borderId="0" xfId="0" applyFont="1" applyFill="1"/>
    <xf numFmtId="0" fontId="24" fillId="6" borderId="69" xfId="0" applyFont="1" applyFill="1" applyBorder="1"/>
    <xf numFmtId="3" fontId="7" fillId="3" borderId="56" xfId="0" applyNumberFormat="1" applyFont="1" applyFill="1" applyBorder="1" applyAlignment="1" applyProtection="1">
      <alignment horizontal="center"/>
      <protection locked="0"/>
    </xf>
    <xf numFmtId="0" fontId="7" fillId="0" borderId="45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7" fillId="14" borderId="30" xfId="0" applyFont="1" applyFill="1" applyBorder="1"/>
    <xf numFmtId="0" fontId="31" fillId="14" borderId="47" xfId="0" applyFont="1" applyFill="1" applyBorder="1" applyAlignment="1" applyProtection="1">
      <alignment horizontal="left"/>
      <protection locked="0"/>
    </xf>
    <xf numFmtId="0" fontId="7" fillId="0" borderId="45" xfId="0" applyFont="1" applyBorder="1" applyAlignment="1">
      <alignment horizontal="left" vertical="center"/>
    </xf>
    <xf numFmtId="0" fontId="11" fillId="3" borderId="0" xfId="0" applyFont="1" applyFill="1" applyAlignment="1">
      <alignment horizontal="right" vertical="center"/>
    </xf>
    <xf numFmtId="164" fontId="24" fillId="2" borderId="57" xfId="0" applyNumberFormat="1" applyFont="1" applyFill="1" applyBorder="1" applyAlignment="1" applyProtection="1">
      <alignment horizontal="right" vertical="center"/>
      <protection locked="0"/>
    </xf>
    <xf numFmtId="164" fontId="24" fillId="2" borderId="59" xfId="0" applyNumberFormat="1" applyFont="1" applyFill="1" applyBorder="1" applyAlignment="1" applyProtection="1">
      <alignment horizontal="right" vertical="center"/>
      <protection locked="0"/>
    </xf>
    <xf numFmtId="164" fontId="24" fillId="0" borderId="57" xfId="0" applyNumberFormat="1" applyFont="1" applyBorder="1" applyAlignment="1" applyProtection="1">
      <alignment horizontal="right" vertical="center"/>
      <protection locked="0"/>
    </xf>
    <xf numFmtId="164" fontId="24" fillId="0" borderId="47" xfId="0" applyNumberFormat="1" applyFont="1" applyBorder="1" applyAlignment="1" applyProtection="1">
      <alignment horizontal="right" vertical="center"/>
      <protection locked="0"/>
    </xf>
    <xf numFmtId="164" fontId="24" fillId="0" borderId="59" xfId="0" applyNumberFormat="1" applyFont="1" applyBorder="1" applyAlignment="1" applyProtection="1">
      <alignment horizontal="right" vertical="center"/>
      <protection locked="0"/>
    </xf>
    <xf numFmtId="164" fontId="24" fillId="2" borderId="58" xfId="0" applyNumberFormat="1" applyFont="1" applyFill="1" applyBorder="1" applyAlignment="1" applyProtection="1">
      <alignment horizontal="right" vertical="center"/>
      <protection locked="0"/>
    </xf>
    <xf numFmtId="164" fontId="24" fillId="0" borderId="58" xfId="0" applyNumberFormat="1" applyFont="1" applyBorder="1" applyAlignment="1" applyProtection="1">
      <alignment horizontal="right" vertical="center"/>
      <protection locked="0"/>
    </xf>
    <xf numFmtId="164" fontId="24" fillId="2" borderId="61" xfId="0" applyNumberFormat="1" applyFont="1" applyFill="1" applyBorder="1" applyAlignment="1" applyProtection="1">
      <alignment horizontal="right"/>
      <protection locked="0"/>
    </xf>
    <xf numFmtId="0" fontId="97" fillId="11" borderId="0" xfId="0" applyFont="1" applyFill="1" applyAlignment="1">
      <alignment vertical="center"/>
    </xf>
    <xf numFmtId="0" fontId="95" fillId="11" borderId="0" xfId="0" applyFont="1" applyFill="1" applyAlignment="1">
      <alignment vertical="center"/>
    </xf>
    <xf numFmtId="0" fontId="36" fillId="11" borderId="0" xfId="0" applyFont="1" applyFill="1" applyAlignment="1">
      <alignment vertical="center"/>
    </xf>
    <xf numFmtId="164" fontId="72" fillId="2" borderId="7" xfId="0" applyNumberFormat="1" applyFont="1" applyFill="1" applyBorder="1" applyProtection="1">
      <protection locked="0"/>
    </xf>
    <xf numFmtId="0" fontId="11" fillId="3" borderId="0" xfId="0" applyFont="1" applyFill="1" applyProtection="1">
      <protection locked="0"/>
    </xf>
    <xf numFmtId="164" fontId="110" fillId="3" borderId="0" xfId="0" applyNumberFormat="1" applyFont="1" applyFill="1" applyAlignment="1" applyProtection="1">
      <alignment horizontal="right"/>
      <protection locked="0"/>
    </xf>
    <xf numFmtId="164" fontId="44" fillId="3" borderId="0" xfId="0" applyNumberFormat="1" applyFont="1" applyFill="1" applyAlignment="1" applyProtection="1">
      <alignment horizontal="right"/>
      <protection locked="0"/>
    </xf>
    <xf numFmtId="9" fontId="47" fillId="3" borderId="0" xfId="0" applyNumberFormat="1" applyFont="1" applyFill="1" applyAlignment="1">
      <alignment horizontal="right"/>
    </xf>
    <xf numFmtId="164" fontId="47" fillId="3" borderId="0" xfId="0" applyNumberFormat="1" applyFont="1" applyFill="1" applyAlignment="1">
      <alignment horizontal="right"/>
    </xf>
    <xf numFmtId="164" fontId="112" fillId="3" borderId="0" xfId="0" applyNumberFormat="1" applyFont="1" applyFill="1" applyProtection="1">
      <protection locked="0"/>
    </xf>
    <xf numFmtId="0" fontId="113" fillId="2" borderId="0" xfId="0" applyFont="1" applyFill="1" applyAlignment="1" applyProtection="1">
      <alignment horizontal="right"/>
      <protection locked="0"/>
    </xf>
    <xf numFmtId="164" fontId="111" fillId="3" borderId="0" xfId="0" applyNumberFormat="1" applyFont="1" applyFill="1" applyAlignment="1">
      <alignment horizontal="right" vertical="center"/>
    </xf>
    <xf numFmtId="0" fontId="114" fillId="3" borderId="0" xfId="0" applyFont="1" applyFill="1" applyAlignment="1" applyProtection="1">
      <alignment horizontal="center" vertical="center"/>
      <protection locked="0"/>
    </xf>
    <xf numFmtId="2" fontId="111" fillId="3" borderId="0" xfId="0" applyNumberFormat="1" applyFont="1" applyFill="1" applyAlignment="1" applyProtection="1">
      <alignment horizontal="center" vertical="center"/>
      <protection locked="0"/>
    </xf>
    <xf numFmtId="0" fontId="34" fillId="3" borderId="7" xfId="0" applyFont="1" applyFill="1" applyBorder="1"/>
    <xf numFmtId="0" fontId="34" fillId="3" borderId="7" xfId="0" applyFont="1" applyFill="1" applyBorder="1" applyAlignment="1">
      <alignment horizontal="center"/>
    </xf>
    <xf numFmtId="49" fontId="8" fillId="0" borderId="29" xfId="0" applyNumberFormat="1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27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43" fillId="2" borderId="0" xfId="0" applyFont="1" applyFill="1" applyAlignment="1">
      <alignment horizontal="center" vertical="center"/>
    </xf>
    <xf numFmtId="164" fontId="34" fillId="2" borderId="0" xfId="0" applyNumberFormat="1" applyFont="1" applyFill="1" applyAlignment="1">
      <alignment horizontal="right"/>
    </xf>
    <xf numFmtId="164" fontId="17" fillId="8" borderId="7" xfId="0" applyNumberFormat="1" applyFont="1" applyFill="1" applyBorder="1" applyProtection="1">
      <protection locked="0"/>
    </xf>
    <xf numFmtId="0" fontId="24" fillId="2" borderId="72" xfId="0" applyFont="1" applyFill="1" applyBorder="1" applyAlignment="1">
      <alignment horizontal="left" vertical="center"/>
    </xf>
    <xf numFmtId="164" fontId="115" fillId="2" borderId="57" xfId="0" applyNumberFormat="1" applyFont="1" applyFill="1" applyBorder="1" applyAlignment="1" applyProtection="1">
      <alignment horizontal="right" vertical="center"/>
      <protection locked="0"/>
    </xf>
    <xf numFmtId="0" fontId="116" fillId="3" borderId="0" xfId="0" applyFont="1" applyFill="1" applyAlignment="1" applyProtection="1">
      <alignment horizontal="right" vertical="center"/>
      <protection locked="0"/>
    </xf>
    <xf numFmtId="164" fontId="116" fillId="3" borderId="0" xfId="0" applyNumberFormat="1" applyFont="1" applyFill="1" applyAlignment="1">
      <alignment vertical="center"/>
    </xf>
    <xf numFmtId="0" fontId="34" fillId="3" borderId="7" xfId="0" applyFont="1" applyFill="1" applyBorder="1" applyAlignment="1">
      <alignment horizontal="left"/>
    </xf>
    <xf numFmtId="0" fontId="11" fillId="3" borderId="0" xfId="0" applyFont="1" applyFill="1" applyAlignment="1">
      <alignment vertical="center"/>
    </xf>
    <xf numFmtId="0" fontId="34" fillId="2" borderId="60" xfId="0" applyFont="1" applyFill="1" applyBorder="1" applyAlignment="1">
      <alignment horizontal="left" vertical="center"/>
    </xf>
    <xf numFmtId="0" fontId="34" fillId="2" borderId="50" xfId="0" applyFont="1" applyFill="1" applyBorder="1" applyAlignment="1">
      <alignment horizontal="left" vertical="center"/>
    </xf>
    <xf numFmtId="0" fontId="34" fillId="2" borderId="61" xfId="0" applyFont="1" applyFill="1" applyBorder="1" applyAlignment="1" applyProtection="1">
      <alignment vertical="center"/>
      <protection locked="0"/>
    </xf>
    <xf numFmtId="0" fontId="34" fillId="2" borderId="56" xfId="0" applyFont="1" applyFill="1" applyBorder="1" applyAlignment="1" applyProtection="1">
      <alignment vertical="center"/>
      <protection locked="0"/>
    </xf>
    <xf numFmtId="0" fontId="59" fillId="2" borderId="0" xfId="0" applyFont="1" applyFill="1"/>
    <xf numFmtId="0" fontId="117" fillId="2" borderId="0" xfId="0" applyFont="1" applyFill="1" applyAlignment="1">
      <alignment vertical="center"/>
    </xf>
    <xf numFmtId="0" fontId="6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63" fillId="2" borderId="100" xfId="0" applyFont="1" applyFill="1" applyBorder="1" applyAlignment="1" applyProtection="1">
      <alignment horizontal="left" vertical="center"/>
      <protection locked="0"/>
    </xf>
    <xf numFmtId="0" fontId="63" fillId="2" borderId="101" xfId="0" applyFont="1" applyFill="1" applyBorder="1" applyAlignment="1" applyProtection="1">
      <alignment horizontal="left" vertical="center"/>
      <protection locked="0"/>
    </xf>
    <xf numFmtId="0" fontId="63" fillId="2" borderId="74" xfId="0" applyFont="1" applyFill="1" applyBorder="1" applyAlignment="1" applyProtection="1">
      <alignment vertical="center"/>
      <protection locked="0"/>
    </xf>
    <xf numFmtId="0" fontId="63" fillId="12" borderId="71" xfId="0" applyFont="1" applyFill="1" applyBorder="1" applyAlignment="1" applyProtection="1">
      <alignment vertical="center"/>
      <protection locked="0"/>
    </xf>
    <xf numFmtId="0" fontId="63" fillId="12" borderId="83" xfId="0" applyFont="1" applyFill="1" applyBorder="1" applyAlignment="1" applyProtection="1">
      <alignment vertical="center"/>
      <protection locked="0"/>
    </xf>
    <xf numFmtId="0" fontId="63" fillId="12" borderId="51" xfId="0" applyFont="1" applyFill="1" applyBorder="1" applyAlignment="1">
      <alignment vertical="center"/>
    </xf>
    <xf numFmtId="0" fontId="63" fillId="12" borderId="60" xfId="0" applyFont="1" applyFill="1" applyBorder="1" applyAlignment="1">
      <alignment vertical="center"/>
    </xf>
    <xf numFmtId="0" fontId="63" fillId="12" borderId="54" xfId="0" applyFont="1" applyFill="1" applyBorder="1" applyAlignment="1">
      <alignment vertical="center"/>
    </xf>
    <xf numFmtId="0" fontId="34" fillId="2" borderId="61" xfId="0" applyFont="1" applyFill="1" applyBorder="1" applyAlignment="1">
      <alignment horizontal="center" vertical="center"/>
    </xf>
    <xf numFmtId="3" fontId="63" fillId="2" borderId="57" xfId="0" applyNumberFormat="1" applyFont="1" applyFill="1" applyBorder="1" applyAlignment="1">
      <alignment horizontal="center" vertical="center"/>
    </xf>
    <xf numFmtId="164" fontId="18" fillId="0" borderId="59" xfId="0" applyNumberFormat="1" applyFont="1" applyBorder="1" applyAlignment="1" applyProtection="1">
      <alignment horizontal="center" vertical="center"/>
      <protection locked="0"/>
    </xf>
    <xf numFmtId="0" fontId="34" fillId="2" borderId="104" xfId="0" applyFont="1" applyFill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77" fillId="3" borderId="0" xfId="0" applyFont="1" applyFill="1" applyAlignment="1">
      <alignment vertical="center"/>
    </xf>
    <xf numFmtId="0" fontId="11" fillId="2" borderId="13" xfId="0" applyFont="1" applyFill="1" applyBorder="1"/>
    <xf numFmtId="0" fontId="11" fillId="2" borderId="14" xfId="0" applyFont="1" applyFill="1" applyBorder="1"/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/>
    <xf numFmtId="0" fontId="11" fillId="2" borderId="29" xfId="0" applyFont="1" applyFill="1" applyBorder="1"/>
    <xf numFmtId="0" fontId="11" fillId="2" borderId="22" xfId="0" applyFont="1" applyFill="1" applyBorder="1"/>
    <xf numFmtId="0" fontId="79" fillId="2" borderId="0" xfId="0" applyFont="1" applyFill="1" applyAlignment="1">
      <alignment horizontal="right"/>
    </xf>
    <xf numFmtId="0" fontId="11" fillId="2" borderId="16" xfId="0" applyFont="1" applyFill="1" applyBorder="1"/>
    <xf numFmtId="0" fontId="11" fillId="2" borderId="17" xfId="0" applyFont="1" applyFill="1" applyBorder="1"/>
    <xf numFmtId="0" fontId="45" fillId="2" borderId="29" xfId="0" applyFont="1" applyFill="1" applyBorder="1"/>
    <xf numFmtId="0" fontId="83" fillId="2" borderId="0" xfId="0" applyFont="1" applyFill="1" applyAlignment="1">
      <alignment horizontal="center"/>
    </xf>
    <xf numFmtId="0" fontId="84" fillId="13" borderId="0" xfId="0" applyFont="1" applyFill="1" applyAlignment="1">
      <alignment horizontal="center"/>
    </xf>
    <xf numFmtId="0" fontId="81" fillId="13" borderId="0" xfId="0" applyFont="1" applyFill="1" applyAlignment="1">
      <alignment horizontal="center"/>
    </xf>
    <xf numFmtId="0" fontId="85" fillId="13" borderId="0" xfId="0" applyFont="1" applyFill="1" applyAlignment="1">
      <alignment horizontal="center"/>
    </xf>
    <xf numFmtId="0" fontId="45" fillId="2" borderId="22" xfId="0" applyFont="1" applyFill="1" applyBorder="1" applyAlignment="1">
      <alignment horizontal="center"/>
    </xf>
    <xf numFmtId="164" fontId="11" fillId="2" borderId="0" xfId="0" applyNumberFormat="1" applyFont="1" applyFill="1"/>
    <xf numFmtId="0" fontId="11" fillId="2" borderId="0" xfId="0" applyFont="1" applyFill="1" applyAlignment="1">
      <alignment horizontal="left"/>
    </xf>
    <xf numFmtId="0" fontId="78" fillId="2" borderId="0" xfId="0" applyFont="1" applyFill="1" applyAlignment="1">
      <alignment horizontal="center"/>
    </xf>
    <xf numFmtId="0" fontId="84" fillId="13" borderId="0" xfId="0" applyFont="1" applyFill="1" applyAlignment="1">
      <alignment horizontal="center" vertical="center"/>
    </xf>
    <xf numFmtId="0" fontId="81" fillId="13" borderId="0" xfId="0" applyFont="1" applyFill="1" applyAlignment="1">
      <alignment horizontal="center" vertical="center"/>
    </xf>
    <xf numFmtId="0" fontId="85" fillId="13" borderId="0" xfId="0" applyFont="1" applyFill="1" applyAlignment="1">
      <alignment horizontal="center" vertical="center"/>
    </xf>
    <xf numFmtId="0" fontId="45" fillId="2" borderId="22" xfId="0" applyFont="1" applyFill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2" borderId="17" xfId="0" applyFont="1" applyFill="1" applyBorder="1" applyAlignment="1">
      <alignment horizontal="right"/>
    </xf>
    <xf numFmtId="164" fontId="24" fillId="0" borderId="0" xfId="0" applyNumberFormat="1" applyFont="1"/>
    <xf numFmtId="164" fontId="118" fillId="3" borderId="47" xfId="0" applyNumberFormat="1" applyFont="1" applyFill="1" applyBorder="1" applyProtection="1">
      <protection locked="0"/>
    </xf>
    <xf numFmtId="164" fontId="119" fillId="7" borderId="58" xfId="0" applyNumberFormat="1" applyFont="1" applyFill="1" applyBorder="1" applyAlignment="1" applyProtection="1">
      <alignment horizontal="right" vertical="center"/>
      <protection locked="0"/>
    </xf>
    <xf numFmtId="164" fontId="119" fillId="7" borderId="47" xfId="0" applyNumberFormat="1" applyFont="1" applyFill="1" applyBorder="1" applyAlignment="1" applyProtection="1">
      <alignment horizontal="right" vertical="center"/>
      <protection locked="0"/>
    </xf>
    <xf numFmtId="0" fontId="12" fillId="3" borderId="0" xfId="0" applyFont="1" applyFill="1" applyAlignment="1">
      <alignment horizontal="left"/>
    </xf>
    <xf numFmtId="0" fontId="92" fillId="0" borderId="105" xfId="0" applyFont="1" applyBorder="1" applyAlignment="1">
      <alignment horizontal="left" vertical="center"/>
    </xf>
    <xf numFmtId="0" fontId="92" fillId="0" borderId="65" xfId="0" applyFont="1" applyBorder="1" applyAlignment="1">
      <alignment horizontal="left" vertical="center"/>
    </xf>
    <xf numFmtId="0" fontId="92" fillId="0" borderId="66" xfId="0" applyFont="1" applyBorder="1" applyAlignment="1">
      <alignment horizontal="left" vertical="center"/>
    </xf>
    <xf numFmtId="0" fontId="34" fillId="2" borderId="106" xfId="0" applyFont="1" applyFill="1" applyBorder="1" applyAlignment="1">
      <alignment horizontal="center" vertical="center"/>
    </xf>
    <xf numFmtId="0" fontId="95" fillId="2" borderId="49" xfId="0" applyFont="1" applyFill="1" applyBorder="1" applyAlignment="1">
      <alignment vertical="center"/>
    </xf>
    <xf numFmtId="0" fontId="34" fillId="2" borderId="53" xfId="0" applyFont="1" applyFill="1" applyBorder="1" applyAlignment="1" applyProtection="1">
      <alignment vertical="center"/>
      <protection locked="0"/>
    </xf>
    <xf numFmtId="0" fontId="0" fillId="0" borderId="108" xfId="0" applyBorder="1"/>
    <xf numFmtId="0" fontId="95" fillId="2" borderId="38" xfId="0" applyFont="1" applyFill="1" applyBorder="1" applyAlignment="1">
      <alignment vertical="center"/>
    </xf>
    <xf numFmtId="0" fontId="0" fillId="0" borderId="113" xfId="0" applyBorder="1"/>
    <xf numFmtId="0" fontId="92" fillId="0" borderId="109" xfId="0" applyFont="1" applyBorder="1" applyAlignment="1">
      <alignment horizontal="left" vertical="center"/>
    </xf>
    <xf numFmtId="0" fontId="0" fillId="0" borderId="115" xfId="0" applyBorder="1"/>
    <xf numFmtId="0" fontId="92" fillId="0" borderId="114" xfId="0" applyFont="1" applyBorder="1" applyAlignment="1">
      <alignment horizontal="left" vertical="center"/>
    </xf>
    <xf numFmtId="1" fontId="34" fillId="2" borderId="116" xfId="0" applyNumberFormat="1" applyFont="1" applyFill="1" applyBorder="1" applyAlignment="1">
      <alignment horizontal="center" vertical="center"/>
    </xf>
    <xf numFmtId="0" fontId="11" fillId="0" borderId="112" xfId="0" applyFont="1" applyBorder="1"/>
    <xf numFmtId="0" fontId="11" fillId="0" borderId="111" xfId="0" applyFont="1" applyBorder="1"/>
    <xf numFmtId="0" fontId="11" fillId="3" borderId="0" xfId="0" applyFont="1" applyFill="1" applyAlignment="1">
      <alignment horizontal="left"/>
    </xf>
    <xf numFmtId="0" fontId="11" fillId="3" borderId="47" xfId="0" applyFont="1" applyFill="1" applyBorder="1"/>
    <xf numFmtId="0" fontId="11" fillId="3" borderId="41" xfId="0" applyFont="1" applyFill="1" applyBorder="1"/>
    <xf numFmtId="0" fontId="0" fillId="3" borderId="47" xfId="0" applyFill="1" applyBorder="1"/>
    <xf numFmtId="0" fontId="11" fillId="3" borderId="47" xfId="0" applyFont="1" applyFill="1" applyBorder="1" applyAlignment="1">
      <alignment horizontal="left"/>
    </xf>
    <xf numFmtId="0" fontId="0" fillId="0" borderId="47" xfId="0" applyBorder="1"/>
    <xf numFmtId="0" fontId="12" fillId="3" borderId="47" xfId="0" applyFont="1" applyFill="1" applyBorder="1" applyAlignment="1">
      <alignment horizontal="left"/>
    </xf>
    <xf numFmtId="0" fontId="92" fillId="2" borderId="117" xfId="0" applyFont="1" applyFill="1" applyBorder="1" applyAlignment="1">
      <alignment vertical="center"/>
    </xf>
    <xf numFmtId="0" fontId="92" fillId="2" borderId="118" xfId="0" applyFont="1" applyFill="1" applyBorder="1" applyAlignment="1">
      <alignment vertical="center"/>
    </xf>
    <xf numFmtId="0" fontId="92" fillId="2" borderId="119" xfId="0" applyFont="1" applyFill="1" applyBorder="1" applyAlignment="1">
      <alignment vertical="center"/>
    </xf>
    <xf numFmtId="0" fontId="95" fillId="2" borderId="45" xfId="0" applyFont="1" applyFill="1" applyBorder="1" applyAlignment="1">
      <alignment vertical="center"/>
    </xf>
    <xf numFmtId="0" fontId="92" fillId="2" borderId="120" xfId="0" applyFont="1" applyFill="1" applyBorder="1" applyAlignment="1">
      <alignment vertical="center"/>
    </xf>
    <xf numFmtId="166" fontId="7" fillId="2" borderId="44" xfId="0" applyNumberFormat="1" applyFont="1" applyFill="1" applyBorder="1"/>
    <xf numFmtId="0" fontId="36" fillId="2" borderId="56" xfId="0" applyFont="1" applyFill="1" applyBorder="1" applyAlignment="1" applyProtection="1">
      <alignment horizontal="left" vertical="center"/>
      <protection locked="0"/>
    </xf>
    <xf numFmtId="0" fontId="117" fillId="3" borderId="0" xfId="0" applyFont="1" applyFill="1"/>
    <xf numFmtId="0" fontId="34" fillId="3" borderId="0" xfId="0" applyFont="1" applyFill="1"/>
    <xf numFmtId="0" fontId="95" fillId="3" borderId="7" xfId="0" applyFont="1" applyFill="1" applyBorder="1"/>
    <xf numFmtId="0" fontId="36" fillId="3" borderId="7" xfId="0" applyFont="1" applyFill="1" applyBorder="1"/>
    <xf numFmtId="0" fontId="121" fillId="3" borderId="7" xfId="0" applyFont="1" applyFill="1" applyBorder="1"/>
    <xf numFmtId="0" fontId="34" fillId="0" borderId="7" xfId="0" applyFont="1" applyBorder="1"/>
    <xf numFmtId="0" fontId="117" fillId="3" borderId="7" xfId="0" applyFont="1" applyFill="1" applyBorder="1"/>
    <xf numFmtId="0" fontId="101" fillId="3" borderId="0" xfId="0" applyFont="1" applyFill="1"/>
    <xf numFmtId="0" fontId="94" fillId="3" borderId="0" xfId="0" applyFont="1" applyFill="1"/>
    <xf numFmtId="0" fontId="97" fillId="3" borderId="7" xfId="0" applyFont="1" applyFill="1" applyBorder="1"/>
    <xf numFmtId="0" fontId="94" fillId="3" borderId="7" xfId="0" applyFont="1" applyFill="1" applyBorder="1"/>
    <xf numFmtId="0" fontId="101" fillId="3" borderId="7" xfId="0" applyFont="1" applyFill="1" applyBorder="1"/>
    <xf numFmtId="0" fontId="66" fillId="3" borderId="0" xfId="0" applyFont="1" applyFill="1"/>
    <xf numFmtId="0" fontId="66" fillId="3" borderId="7" xfId="0" applyFont="1" applyFill="1" applyBorder="1" applyAlignment="1">
      <alignment horizontal="center"/>
    </xf>
    <xf numFmtId="0" fontId="122" fillId="3" borderId="7" xfId="0" applyFont="1" applyFill="1" applyBorder="1" applyAlignment="1">
      <alignment horizontal="center"/>
    </xf>
    <xf numFmtId="0" fontId="123" fillId="3" borderId="0" xfId="0" applyFont="1" applyFill="1" applyAlignment="1">
      <alignment horizontal="right"/>
    </xf>
    <xf numFmtId="0" fontId="122" fillId="3" borderId="7" xfId="0" applyFont="1" applyFill="1" applyBorder="1"/>
    <xf numFmtId="0" fontId="34" fillId="3" borderId="0" xfId="0" applyFont="1" applyFill="1" applyAlignment="1">
      <alignment horizontal="right"/>
    </xf>
    <xf numFmtId="0" fontId="124" fillId="3" borderId="0" xfId="0" applyFont="1" applyFill="1" applyAlignment="1">
      <alignment horizontal="right"/>
    </xf>
    <xf numFmtId="0" fontId="63" fillId="3" borderId="7" xfId="0" applyFont="1" applyFill="1" applyBorder="1" applyAlignment="1">
      <alignment horizontal="left"/>
    </xf>
    <xf numFmtId="0" fontId="63" fillId="3" borderId="7" xfId="0" applyFont="1" applyFill="1" applyBorder="1" applyAlignment="1">
      <alignment horizontal="right"/>
    </xf>
    <xf numFmtId="0" fontId="34" fillId="3" borderId="7" xfId="0" applyFont="1" applyFill="1" applyBorder="1" applyAlignment="1">
      <alignment horizontal="right"/>
    </xf>
    <xf numFmtId="49" fontId="34" fillId="3" borderId="7" xfId="0" applyNumberFormat="1" applyFont="1" applyFill="1" applyBorder="1" applyAlignment="1">
      <alignment horizontal="center"/>
    </xf>
    <xf numFmtId="0" fontId="121" fillId="3" borderId="7" xfId="0" applyFont="1" applyFill="1" applyBorder="1" applyAlignment="1">
      <alignment horizontal="left"/>
    </xf>
    <xf numFmtId="0" fontId="121" fillId="3" borderId="7" xfId="0" applyFont="1" applyFill="1" applyBorder="1" applyAlignment="1">
      <alignment horizontal="right"/>
    </xf>
    <xf numFmtId="2" fontId="63" fillId="3" borderId="0" xfId="0" applyNumberFormat="1" applyFont="1" applyFill="1" applyAlignment="1">
      <alignment horizontal="center" vertical="center"/>
    </xf>
    <xf numFmtId="164" fontId="36" fillId="0" borderId="96" xfId="0" applyNumberFormat="1" applyFont="1" applyBorder="1"/>
    <xf numFmtId="164" fontId="34" fillId="0" borderId="97" xfId="0" applyNumberFormat="1" applyFont="1" applyBorder="1"/>
    <xf numFmtId="164" fontId="36" fillId="0" borderId="0" xfId="0" applyNumberFormat="1" applyFont="1"/>
    <xf numFmtId="164" fontId="34" fillId="0" borderId="88" xfId="0" applyNumberFormat="1" applyFont="1" applyBorder="1"/>
    <xf numFmtId="164" fontId="36" fillId="0" borderId="1" xfId="0" applyNumberFormat="1" applyFont="1" applyBorder="1"/>
    <xf numFmtId="164" fontId="34" fillId="0" borderId="20" xfId="0" applyNumberFormat="1" applyFont="1" applyBorder="1"/>
    <xf numFmtId="49" fontId="34" fillId="3" borderId="0" xfId="0" applyNumberFormat="1" applyFont="1" applyFill="1" applyAlignment="1">
      <alignment horizontal="center"/>
    </xf>
    <xf numFmtId="0" fontId="34" fillId="3" borderId="0" xfId="0" applyFont="1" applyFill="1" applyAlignment="1">
      <alignment horizontal="center"/>
    </xf>
    <xf numFmtId="0" fontId="34" fillId="3" borderId="0" xfId="0" applyFont="1" applyFill="1" applyAlignment="1">
      <alignment horizontal="left"/>
    </xf>
    <xf numFmtId="0" fontId="95" fillId="3" borderId="0" xfId="0" applyFont="1" applyFill="1" applyAlignment="1">
      <alignment horizontal="left"/>
    </xf>
    <xf numFmtId="0" fontId="117" fillId="3" borderId="0" xfId="0" applyFont="1" applyFill="1" applyAlignment="1">
      <alignment horizontal="left"/>
    </xf>
    <xf numFmtId="0" fontId="34" fillId="0" borderId="61" xfId="0" applyFont="1" applyBorder="1" applyAlignment="1" applyProtection="1">
      <alignment horizontal="left" vertical="center"/>
      <protection locked="0"/>
    </xf>
    <xf numFmtId="0" fontId="63" fillId="0" borderId="50" xfId="0" applyFont="1" applyBorder="1" applyAlignment="1">
      <alignment horizontal="left" vertical="center"/>
    </xf>
    <xf numFmtId="0" fontId="122" fillId="3" borderId="7" xfId="0" applyFont="1" applyFill="1" applyBorder="1" applyAlignment="1">
      <alignment horizontal="left"/>
    </xf>
    <xf numFmtId="0" fontId="117" fillId="3" borderId="7" xfId="0" applyFont="1" applyFill="1" applyBorder="1" applyAlignment="1">
      <alignment horizontal="left"/>
    </xf>
    <xf numFmtId="0" fontId="122" fillId="3" borderId="0" xfId="0" applyFont="1" applyFill="1"/>
    <xf numFmtId="49" fontId="34" fillId="0" borderId="7" xfId="0" applyNumberFormat="1" applyFont="1" applyBorder="1" applyAlignment="1">
      <alignment horizontal="left"/>
    </xf>
    <xf numFmtId="0" fontId="34" fillId="0" borderId="7" xfId="0" applyFont="1" applyBorder="1" applyAlignment="1">
      <alignment horizontal="left"/>
    </xf>
    <xf numFmtId="0" fontId="34" fillId="3" borderId="7" xfId="0" applyFont="1" applyFill="1" applyBorder="1" applyAlignment="1">
      <alignment horizontal="center" vertical="center"/>
    </xf>
    <xf numFmtId="0" fontId="34" fillId="0" borderId="95" xfId="0" applyFont="1" applyBorder="1"/>
    <xf numFmtId="0" fontId="34" fillId="0" borderId="21" xfId="0" applyFont="1" applyBorder="1"/>
    <xf numFmtId="0" fontId="34" fillId="0" borderId="19" xfId="0" applyFont="1" applyBorder="1"/>
    <xf numFmtId="2" fontId="63" fillId="3" borderId="0" xfId="0" applyNumberFormat="1" applyFont="1" applyFill="1" applyAlignment="1">
      <alignment horizontal="left" vertical="center"/>
    </xf>
    <xf numFmtId="0" fontId="125" fillId="12" borderId="52" xfId="0" applyFont="1" applyFill="1" applyBorder="1" applyAlignment="1">
      <alignment horizontal="center" vertical="center"/>
    </xf>
    <xf numFmtId="0" fontId="8" fillId="0" borderId="7" xfId="0" applyFont="1" applyBorder="1"/>
    <xf numFmtId="164" fontId="8" fillId="0" borderId="7" xfId="0" applyNumberFormat="1" applyFont="1" applyBorder="1"/>
    <xf numFmtId="0" fontId="8" fillId="3" borderId="7" xfId="0" applyFont="1" applyFill="1" applyBorder="1"/>
    <xf numFmtId="0" fontId="8" fillId="2" borderId="7" xfId="0" applyFont="1" applyFill="1" applyBorder="1"/>
    <xf numFmtId="164" fontId="8" fillId="2" borderId="7" xfId="0" applyNumberFormat="1" applyFont="1" applyFill="1" applyBorder="1"/>
    <xf numFmtId="0" fontId="8" fillId="9" borderId="14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8" fillId="3" borderId="7" xfId="0" applyNumberFormat="1" applyFont="1" applyFill="1" applyBorder="1"/>
    <xf numFmtId="164" fontId="1" fillId="3" borderId="7" xfId="0" applyNumberFormat="1" applyFont="1" applyFill="1" applyBorder="1"/>
    <xf numFmtId="164" fontId="1" fillId="0" borderId="7" xfId="0" applyNumberFormat="1" applyFont="1" applyBorder="1"/>
    <xf numFmtId="164" fontId="61" fillId="0" borderId="7" xfId="0" applyNumberFormat="1" applyFont="1" applyBorder="1"/>
    <xf numFmtId="0" fontId="8" fillId="15" borderId="7" xfId="0" applyFont="1" applyFill="1" applyBorder="1"/>
    <xf numFmtId="164" fontId="61" fillId="0" borderId="8" xfId="0" applyNumberFormat="1" applyFont="1" applyBorder="1"/>
    <xf numFmtId="164" fontId="8" fillId="0" borderId="8" xfId="0" applyNumberFormat="1" applyFont="1" applyBorder="1"/>
    <xf numFmtId="0" fontId="120" fillId="0" borderId="7" xfId="0" applyFont="1" applyBorder="1"/>
    <xf numFmtId="169" fontId="0" fillId="3" borderId="0" xfId="0" applyNumberFormat="1" applyFill="1"/>
    <xf numFmtId="169" fontId="8" fillId="3" borderId="0" xfId="0" applyNumberFormat="1" applyFont="1" applyFill="1"/>
    <xf numFmtId="169" fontId="8" fillId="3" borderId="25" xfId="0" applyNumberFormat="1" applyFont="1" applyFill="1" applyBorder="1"/>
    <xf numFmtId="169" fontId="8" fillId="0" borderId="14" xfId="0" applyNumberFormat="1" applyFont="1" applyBorder="1" applyAlignment="1">
      <alignment horizontal="center" vertical="center"/>
    </xf>
    <xf numFmtId="169" fontId="8" fillId="0" borderId="0" xfId="0" applyNumberFormat="1" applyFont="1" applyProtection="1">
      <protection locked="0"/>
    </xf>
    <xf numFmtId="169" fontId="8" fillId="3" borderId="34" xfId="0" applyNumberFormat="1" applyFont="1" applyFill="1" applyBorder="1"/>
    <xf numFmtId="169" fontId="8" fillId="0" borderId="0" xfId="0" applyNumberFormat="1" applyFont="1"/>
    <xf numFmtId="169" fontId="8" fillId="0" borderId="15" xfId="0" applyNumberFormat="1" applyFont="1" applyBorder="1" applyAlignment="1">
      <alignment horizontal="center" vertical="center"/>
    </xf>
    <xf numFmtId="16" fontId="34" fillId="3" borderId="7" xfId="0" applyNumberFormat="1" applyFont="1" applyFill="1" applyBorder="1" applyAlignment="1">
      <alignment horizontal="center"/>
    </xf>
    <xf numFmtId="164" fontId="19" fillId="6" borderId="47" xfId="0" applyNumberFormat="1" applyFont="1" applyFill="1" applyBorder="1"/>
    <xf numFmtId="164" fontId="109" fillId="2" borderId="7" xfId="0" applyNumberFormat="1" applyFont="1" applyFill="1" applyBorder="1"/>
    <xf numFmtId="169" fontId="8" fillId="3" borderId="22" xfId="0" applyNumberFormat="1" applyFont="1" applyFill="1" applyBorder="1"/>
    <xf numFmtId="2" fontId="34" fillId="3" borderId="7" xfId="0" applyNumberFormat="1" applyFont="1" applyFill="1" applyBorder="1" applyAlignment="1">
      <alignment horizontal="left"/>
    </xf>
    <xf numFmtId="0" fontId="1" fillId="0" borderId="7" xfId="0" applyFont="1" applyBorder="1"/>
    <xf numFmtId="0" fontId="8" fillId="0" borderId="9" xfId="0" applyFont="1" applyBorder="1"/>
    <xf numFmtId="164" fontId="120" fillId="0" borderId="7" xfId="0" applyNumberFormat="1" applyFont="1" applyBorder="1"/>
    <xf numFmtId="169" fontId="8" fillId="0" borderId="7" xfId="0" applyNumberFormat="1" applyFont="1" applyBorder="1"/>
    <xf numFmtId="0" fontId="120" fillId="0" borderId="9" xfId="0" applyFont="1" applyBorder="1"/>
    <xf numFmtId="0" fontId="0" fillId="0" borderId="9" xfId="0" applyBorder="1"/>
    <xf numFmtId="169" fontId="0" fillId="0" borderId="7" xfId="0" applyNumberFormat="1" applyBorder="1"/>
    <xf numFmtId="0" fontId="8" fillId="0" borderId="7" xfId="0" applyFont="1" applyBorder="1" applyProtection="1">
      <protection locked="0"/>
    </xf>
    <xf numFmtId="0" fontId="126" fillId="0" borderId="7" xfId="0" applyFont="1" applyBorder="1"/>
    <xf numFmtId="164" fontId="8" fillId="0" borderId="7" xfId="0" applyNumberFormat="1" applyFont="1" applyBorder="1" applyProtection="1">
      <protection locked="0"/>
    </xf>
    <xf numFmtId="0" fontId="8" fillId="0" borderId="8" xfId="0" applyFont="1" applyBorder="1"/>
    <xf numFmtId="164" fontId="8" fillId="0" borderId="8" xfId="0" applyNumberFormat="1" applyFont="1" applyBorder="1" applyProtection="1">
      <protection locked="0"/>
    </xf>
    <xf numFmtId="0" fontId="11" fillId="0" borderId="7" xfId="0" applyFont="1" applyBorder="1"/>
    <xf numFmtId="169" fontId="11" fillId="0" borderId="7" xfId="0" applyNumberFormat="1" applyFont="1" applyBorder="1"/>
    <xf numFmtId="169" fontId="11" fillId="0" borderId="7" xfId="0" applyNumberFormat="1" applyFont="1" applyBorder="1" applyProtection="1">
      <protection locked="0"/>
    </xf>
    <xf numFmtId="169" fontId="8" fillId="0" borderId="8" xfId="0" applyNumberFormat="1" applyFont="1" applyBorder="1"/>
    <xf numFmtId="0" fontId="11" fillId="0" borderId="7" xfId="0" applyFont="1" applyBorder="1" applyProtection="1">
      <protection locked="0"/>
    </xf>
    <xf numFmtId="164" fontId="0" fillId="0" borderId="7" xfId="0" applyNumberFormat="1" applyBorder="1"/>
    <xf numFmtId="0" fontId="127" fillId="0" borderId="7" xfId="0" applyFont="1" applyBorder="1"/>
    <xf numFmtId="164" fontId="127" fillId="0" borderId="7" xfId="0" applyNumberFormat="1" applyFont="1" applyBorder="1"/>
    <xf numFmtId="164" fontId="128" fillId="0" borderId="7" xfId="0" applyNumberFormat="1" applyFont="1" applyBorder="1"/>
    <xf numFmtId="0" fontId="8" fillId="16" borderId="7" xfId="0" applyFont="1" applyFill="1" applyBorder="1"/>
    <xf numFmtId="164" fontId="8" fillId="16" borderId="7" xfId="0" applyNumberFormat="1" applyFont="1" applyFill="1" applyBorder="1"/>
    <xf numFmtId="164" fontId="1" fillId="16" borderId="7" xfId="0" applyNumberFormat="1" applyFont="1" applyFill="1" applyBorder="1"/>
    <xf numFmtId="0" fontId="126" fillId="0" borderId="9" xfId="0" applyFont="1" applyBorder="1"/>
    <xf numFmtId="169" fontId="8" fillId="0" borderId="7" xfId="0" applyNumberFormat="1" applyFont="1" applyBorder="1" applyProtection="1">
      <protection locked="0"/>
    </xf>
    <xf numFmtId="0" fontId="126" fillId="0" borderId="7" xfId="0" applyFont="1" applyBorder="1" applyProtection="1">
      <protection locked="0"/>
    </xf>
    <xf numFmtId="0" fontId="126" fillId="12" borderId="9" xfId="0" applyFont="1" applyFill="1" applyBorder="1"/>
    <xf numFmtId="0" fontId="24" fillId="0" borderId="45" xfId="0" applyFont="1" applyBorder="1" applyAlignment="1">
      <alignment horizontal="left" vertical="center"/>
    </xf>
    <xf numFmtId="164" fontId="24" fillId="2" borderId="49" xfId="0" applyNumberFormat="1" applyFont="1" applyFill="1" applyBorder="1" applyAlignment="1" applyProtection="1">
      <alignment horizontal="right" vertical="center"/>
      <protection locked="0"/>
    </xf>
    <xf numFmtId="0" fontId="13" fillId="0" borderId="7" xfId="0" applyFont="1" applyBorder="1"/>
    <xf numFmtId="0" fontId="24" fillId="2" borderId="0" xfId="0" applyFont="1" applyFill="1" applyAlignment="1" applyProtection="1">
      <alignment horizontal="left" vertical="center"/>
      <protection locked="0"/>
    </xf>
    <xf numFmtId="0" fontId="24" fillId="2" borderId="0" xfId="0" applyFont="1" applyFill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vertical="center"/>
    </xf>
    <xf numFmtId="166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2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 applyProtection="1">
      <alignment horizontal="right" vertical="center"/>
      <protection locked="0"/>
    </xf>
    <xf numFmtId="0" fontId="7" fillId="6" borderId="7" xfId="0" applyFont="1" applyFill="1" applyBorder="1" applyAlignment="1">
      <alignment horizontal="left" vertical="center"/>
    </xf>
    <xf numFmtId="164" fontId="7" fillId="6" borderId="7" xfId="0" applyNumberFormat="1" applyFont="1" applyFill="1" applyBorder="1" applyAlignment="1" applyProtection="1">
      <alignment horizontal="right" vertical="center"/>
      <protection locked="0"/>
    </xf>
    <xf numFmtId="0" fontId="11" fillId="3" borderId="60" xfId="0" applyFont="1" applyFill="1" applyBorder="1" applyAlignment="1" applyProtection="1">
      <alignment horizontal="left" vertical="center"/>
      <protection locked="0"/>
    </xf>
    <xf numFmtId="0" fontId="11" fillId="3" borderId="50" xfId="0" applyFont="1" applyFill="1" applyBorder="1" applyAlignment="1" applyProtection="1">
      <alignment horizontal="left" vertical="center"/>
      <protection locked="0"/>
    </xf>
    <xf numFmtId="0" fontId="11" fillId="3" borderId="61" xfId="0" applyFont="1" applyFill="1" applyBorder="1" applyAlignment="1" applyProtection="1">
      <alignment horizontal="left" vertical="center"/>
      <protection locked="0"/>
    </xf>
    <xf numFmtId="0" fontId="11" fillId="3" borderId="54" xfId="0" applyFont="1" applyFill="1" applyBorder="1" applyAlignment="1" applyProtection="1">
      <alignment horizontal="left" vertical="center"/>
      <protection locked="0"/>
    </xf>
    <xf numFmtId="0" fontId="11" fillId="3" borderId="55" xfId="0" applyFont="1" applyFill="1" applyBorder="1" applyAlignment="1" applyProtection="1">
      <alignment horizontal="left" vertical="center"/>
      <protection locked="0"/>
    </xf>
    <xf numFmtId="0" fontId="11" fillId="3" borderId="56" xfId="0" applyFont="1" applyFill="1" applyBorder="1" applyAlignment="1" applyProtection="1">
      <alignment horizontal="left" vertical="center"/>
      <protection locked="0"/>
    </xf>
    <xf numFmtId="0" fontId="6" fillId="3" borderId="50" xfId="1" applyFill="1" applyBorder="1" applyAlignment="1" applyProtection="1">
      <alignment horizontal="left" vertical="center"/>
      <protection locked="0"/>
    </xf>
    <xf numFmtId="166" fontId="11" fillId="2" borderId="50" xfId="0" applyNumberFormat="1" applyFont="1" applyFill="1" applyBorder="1" applyAlignment="1">
      <alignment horizontal="left" vertical="center"/>
    </xf>
    <xf numFmtId="166" fontId="11" fillId="2" borderId="61" xfId="0" applyNumberFormat="1" applyFont="1" applyFill="1" applyBorder="1" applyAlignment="1">
      <alignment horizontal="left" vertical="center"/>
    </xf>
    <xf numFmtId="166" fontId="11" fillId="2" borderId="55" xfId="0" applyNumberFormat="1" applyFont="1" applyFill="1" applyBorder="1" applyAlignment="1">
      <alignment horizontal="left" vertical="center"/>
    </xf>
    <xf numFmtId="166" fontId="11" fillId="2" borderId="56" xfId="0" applyNumberFormat="1" applyFont="1" applyFill="1" applyBorder="1" applyAlignment="1">
      <alignment horizontal="left" vertical="center"/>
    </xf>
    <xf numFmtId="49" fontId="11" fillId="3" borderId="55" xfId="0" applyNumberFormat="1" applyFont="1" applyFill="1" applyBorder="1" applyAlignment="1" applyProtection="1">
      <alignment horizontal="center" vertical="center"/>
      <protection locked="0"/>
    </xf>
    <xf numFmtId="49" fontId="11" fillId="3" borderId="56" xfId="0" applyNumberFormat="1" applyFont="1" applyFill="1" applyBorder="1" applyAlignment="1" applyProtection="1">
      <alignment horizontal="center" vertical="center"/>
      <protection locked="0"/>
    </xf>
    <xf numFmtId="0" fontId="11" fillId="3" borderId="52" xfId="0" applyFont="1" applyFill="1" applyBorder="1" applyAlignment="1" applyProtection="1">
      <alignment horizontal="left" vertical="center"/>
      <protection locked="0"/>
    </xf>
    <xf numFmtId="0" fontId="11" fillId="3" borderId="53" xfId="0" applyFont="1" applyFill="1" applyBorder="1" applyAlignment="1" applyProtection="1">
      <alignment horizontal="left" vertical="center"/>
      <protection locked="0"/>
    </xf>
    <xf numFmtId="0" fontId="11" fillId="3" borderId="51" xfId="0" applyFont="1" applyFill="1" applyBorder="1" applyAlignment="1" applyProtection="1">
      <alignment horizontal="left" vertical="center"/>
      <protection locked="0"/>
    </xf>
    <xf numFmtId="0" fontId="58" fillId="2" borderId="0" xfId="0" applyFont="1" applyFill="1" applyAlignment="1">
      <alignment horizontal="right" vertical="top"/>
    </xf>
    <xf numFmtId="0" fontId="11" fillId="3" borderId="78" xfId="0" applyFont="1" applyFill="1" applyBorder="1" applyAlignment="1" applyProtection="1">
      <alignment horizontal="left" vertical="center"/>
      <protection locked="0"/>
    </xf>
    <xf numFmtId="0" fontId="11" fillId="3" borderId="79" xfId="0" applyFont="1" applyFill="1" applyBorder="1" applyAlignment="1" applyProtection="1">
      <alignment horizontal="left" vertical="center"/>
      <protection locked="0"/>
    </xf>
    <xf numFmtId="49" fontId="11" fillId="3" borderId="52" xfId="0" applyNumberFormat="1" applyFont="1" applyFill="1" applyBorder="1" applyAlignment="1" applyProtection="1">
      <alignment horizontal="center" vertical="center"/>
      <protection locked="0"/>
    </xf>
    <xf numFmtId="49" fontId="11" fillId="3" borderId="53" xfId="0" applyNumberFormat="1" applyFont="1" applyFill="1" applyBorder="1" applyAlignment="1" applyProtection="1">
      <alignment horizontal="center" vertical="center"/>
      <protection locked="0"/>
    </xf>
    <xf numFmtId="49" fontId="11" fillId="3" borderId="50" xfId="0" applyNumberFormat="1" applyFont="1" applyFill="1" applyBorder="1" applyAlignment="1" applyProtection="1">
      <alignment horizontal="center" vertical="center"/>
      <protection locked="0"/>
    </xf>
    <xf numFmtId="49" fontId="11" fillId="3" borderId="61" xfId="0" applyNumberFormat="1" applyFont="1" applyFill="1" applyBorder="1" applyAlignment="1" applyProtection="1">
      <alignment horizontal="center" vertical="center"/>
      <protection locked="0"/>
    </xf>
    <xf numFmtId="0" fontId="6" fillId="3" borderId="52" xfId="1" applyFill="1" applyBorder="1" applyAlignment="1" applyProtection="1">
      <alignment horizontal="left" vertical="center"/>
      <protection locked="0"/>
    </xf>
    <xf numFmtId="0" fontId="22" fillId="3" borderId="0" xfId="0" applyFont="1" applyFill="1" applyAlignment="1">
      <alignment horizontal="right"/>
    </xf>
    <xf numFmtId="0" fontId="48" fillId="2" borderId="30" xfId="0" applyFont="1" applyFill="1" applyBorder="1" applyAlignment="1">
      <alignment horizontal="left" vertical="center"/>
    </xf>
    <xf numFmtId="0" fontId="31" fillId="14" borderId="41" xfId="0" applyFont="1" applyFill="1" applyBorder="1" applyAlignment="1" applyProtection="1">
      <alignment horizontal="left"/>
      <protection locked="0"/>
    </xf>
    <xf numFmtId="0" fontId="31" fillId="14" borderId="43" xfId="0" applyFont="1" applyFill="1" applyBorder="1" applyAlignment="1" applyProtection="1">
      <alignment horizontal="left"/>
      <protection locked="0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48" fillId="2" borderId="30" xfId="0" applyFont="1" applyFill="1" applyBorder="1" applyAlignment="1">
      <alignment horizontal="left" vertical="top"/>
    </xf>
    <xf numFmtId="0" fontId="9" fillId="3" borderId="51" xfId="0" applyFont="1" applyFill="1" applyBorder="1" applyAlignment="1" applyProtection="1">
      <alignment horizontal="center"/>
      <protection locked="0"/>
    </xf>
    <xf numFmtId="0" fontId="9" fillId="3" borderId="52" xfId="0" applyFont="1" applyFill="1" applyBorder="1" applyAlignment="1" applyProtection="1">
      <alignment horizontal="center"/>
      <protection locked="0"/>
    </xf>
    <xf numFmtId="0" fontId="9" fillId="3" borderId="53" xfId="0" applyFont="1" applyFill="1" applyBorder="1" applyAlignment="1" applyProtection="1">
      <alignment horizontal="center"/>
      <protection locked="0"/>
    </xf>
    <xf numFmtId="0" fontId="9" fillId="3" borderId="54" xfId="0" applyFont="1" applyFill="1" applyBorder="1" applyAlignment="1" applyProtection="1">
      <alignment horizontal="center"/>
      <protection locked="0"/>
    </xf>
    <xf numFmtId="0" fontId="9" fillId="3" borderId="55" xfId="0" applyFont="1" applyFill="1" applyBorder="1" applyAlignment="1" applyProtection="1">
      <alignment horizontal="center"/>
      <protection locked="0"/>
    </xf>
    <xf numFmtId="0" fontId="9" fillId="3" borderId="56" xfId="0" applyFont="1" applyFill="1" applyBorder="1" applyAlignment="1" applyProtection="1">
      <alignment horizontal="center"/>
      <protection locked="0"/>
    </xf>
    <xf numFmtId="0" fontId="9" fillId="2" borderId="60" xfId="0" applyFont="1" applyFill="1" applyBorder="1" applyAlignment="1">
      <alignment horizontal="left"/>
    </xf>
    <xf numFmtId="0" fontId="9" fillId="2" borderId="50" xfId="0" applyFont="1" applyFill="1" applyBorder="1" applyAlignment="1">
      <alignment horizontal="left"/>
    </xf>
    <xf numFmtId="0" fontId="9" fillId="2" borderId="54" xfId="0" applyFont="1" applyFill="1" applyBorder="1" applyAlignment="1">
      <alignment horizontal="left"/>
    </xf>
    <xf numFmtId="0" fontId="9" fillId="2" borderId="55" xfId="0" applyFont="1" applyFill="1" applyBorder="1" applyAlignment="1">
      <alignment horizontal="left"/>
    </xf>
    <xf numFmtId="0" fontId="53" fillId="6" borderId="41" xfId="0" applyFont="1" applyFill="1" applyBorder="1" applyAlignment="1">
      <alignment horizontal="left"/>
    </xf>
    <xf numFmtId="0" fontId="53" fillId="6" borderId="42" xfId="0" applyFont="1" applyFill="1" applyBorder="1" applyAlignment="1">
      <alignment horizontal="left"/>
    </xf>
    <xf numFmtId="0" fontId="53" fillId="6" borderId="43" xfId="0" applyFont="1" applyFill="1" applyBorder="1" applyAlignment="1">
      <alignment horizontal="left"/>
    </xf>
    <xf numFmtId="0" fontId="53" fillId="6" borderId="51" xfId="0" applyFont="1" applyFill="1" applyBorder="1" applyAlignment="1">
      <alignment horizontal="left"/>
    </xf>
    <xf numFmtId="0" fontId="53" fillId="6" borderId="52" xfId="0" applyFont="1" applyFill="1" applyBorder="1" applyAlignment="1">
      <alignment horizontal="left"/>
    </xf>
    <xf numFmtId="0" fontId="53" fillId="6" borderId="53" xfId="0" applyFont="1" applyFill="1" applyBorder="1" applyAlignment="1">
      <alignment horizontal="left"/>
    </xf>
    <xf numFmtId="0" fontId="55" fillId="2" borderId="0" xfId="0" applyFont="1" applyFill="1" applyAlignment="1">
      <alignment horizontal="right" vertical="top"/>
    </xf>
    <xf numFmtId="0" fontId="9" fillId="2" borderId="61" xfId="0" applyFont="1" applyFill="1" applyBorder="1" applyAlignment="1">
      <alignment horizontal="left"/>
    </xf>
    <xf numFmtId="0" fontId="9" fillId="2" borderId="56" xfId="0" applyFont="1" applyFill="1" applyBorder="1" applyAlignment="1">
      <alignment horizontal="left"/>
    </xf>
    <xf numFmtId="0" fontId="23" fillId="2" borderId="0" xfId="0" applyFont="1" applyFill="1" applyAlignment="1">
      <alignment horizontal="right" vertical="center"/>
    </xf>
    <xf numFmtId="0" fontId="7" fillId="3" borderId="67" xfId="0" applyFont="1" applyFill="1" applyBorder="1" applyAlignment="1" applyProtection="1">
      <alignment horizontal="left" vertical="center"/>
      <protection locked="0"/>
    </xf>
    <xf numFmtId="0" fontId="7" fillId="3" borderId="68" xfId="0" applyFont="1" applyFill="1" applyBorder="1" applyAlignment="1" applyProtection="1">
      <alignment horizontal="left" vertical="center"/>
      <protection locked="0"/>
    </xf>
    <xf numFmtId="14" fontId="7" fillId="2" borderId="0" xfId="0" applyNumberFormat="1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3" borderId="70" xfId="0" applyFont="1" applyFill="1" applyBorder="1" applyAlignment="1" applyProtection="1">
      <alignment horizontal="center" vertical="center"/>
      <protection locked="0"/>
    </xf>
    <xf numFmtId="14" fontId="129" fillId="2" borderId="0" xfId="0" applyNumberFormat="1" applyFont="1" applyFill="1" applyAlignment="1" applyProtection="1">
      <alignment horizontal="center" vertical="center"/>
      <protection locked="0"/>
    </xf>
    <xf numFmtId="0" fontId="7" fillId="2" borderId="72" xfId="0" applyFont="1" applyFill="1" applyBorder="1" applyAlignment="1" applyProtection="1">
      <alignment horizontal="left" vertical="center"/>
      <protection locked="0"/>
    </xf>
    <xf numFmtId="0" fontId="7" fillId="2" borderId="73" xfId="0" applyFont="1" applyFill="1" applyBorder="1" applyAlignment="1" applyProtection="1">
      <alignment horizontal="left" vertical="center"/>
      <protection locked="0"/>
    </xf>
    <xf numFmtId="0" fontId="7" fillId="2" borderId="74" xfId="0" applyFont="1" applyFill="1" applyBorder="1" applyAlignment="1" applyProtection="1">
      <alignment horizontal="left" vertical="center"/>
      <protection locked="0"/>
    </xf>
    <xf numFmtId="0" fontId="7" fillId="7" borderId="72" xfId="0" applyFont="1" applyFill="1" applyBorder="1" applyAlignment="1">
      <alignment horizontal="left" vertical="center"/>
    </xf>
    <xf numFmtId="0" fontId="7" fillId="7" borderId="73" xfId="0" applyFont="1" applyFill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23" fillId="2" borderId="0" xfId="0" applyFont="1" applyFill="1" applyAlignment="1">
      <alignment horizontal="center" vertical="center"/>
    </xf>
    <xf numFmtId="0" fontId="129" fillId="2" borderId="0" xfId="0" applyFont="1" applyFill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left"/>
      <protection locked="0"/>
    </xf>
    <xf numFmtId="0" fontId="7" fillId="0" borderId="76" xfId="0" applyFont="1" applyBorder="1" applyAlignment="1" applyProtection="1">
      <alignment horizontal="left"/>
      <protection locked="0"/>
    </xf>
    <xf numFmtId="0" fontId="7" fillId="2" borderId="67" xfId="0" applyFont="1" applyFill="1" applyBorder="1" applyAlignment="1" applyProtection="1">
      <alignment horizontal="left" vertical="center"/>
      <protection locked="0"/>
    </xf>
    <xf numFmtId="0" fontId="7" fillId="2" borderId="68" xfId="0" applyFont="1" applyFill="1" applyBorder="1" applyAlignment="1" applyProtection="1">
      <alignment horizontal="left" vertical="center"/>
      <protection locked="0"/>
    </xf>
    <xf numFmtId="0" fontId="7" fillId="2" borderId="71" xfId="0" applyFont="1" applyFill="1" applyBorder="1" applyAlignment="1" applyProtection="1">
      <alignment horizontal="left" vertical="center"/>
      <protection locked="0"/>
    </xf>
    <xf numFmtId="0" fontId="7" fillId="0" borderId="69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7" fillId="0" borderId="83" xfId="0" applyFont="1" applyBorder="1" applyAlignment="1">
      <alignment horizontal="left" vertical="center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85" xfId="0" applyFont="1" applyFill="1" applyBorder="1" applyAlignment="1" applyProtection="1">
      <alignment horizontal="left" vertical="center"/>
      <protection locked="0"/>
    </xf>
    <xf numFmtId="0" fontId="7" fillId="2" borderId="70" xfId="0" applyFont="1" applyFill="1" applyBorder="1" applyAlignment="1" applyProtection="1">
      <alignment horizontal="left" vertical="center"/>
      <protection locked="0"/>
    </xf>
    <xf numFmtId="0" fontId="7" fillId="2" borderId="86" xfId="0" applyFont="1" applyFill="1" applyBorder="1" applyAlignment="1" applyProtection="1">
      <alignment horizontal="left" vertical="center"/>
      <protection locked="0"/>
    </xf>
    <xf numFmtId="0" fontId="7" fillId="2" borderId="69" xfId="0" applyFont="1" applyFill="1" applyBorder="1" applyAlignment="1" applyProtection="1">
      <alignment horizontal="left" vertical="center"/>
      <protection locked="0"/>
    </xf>
    <xf numFmtId="0" fontId="7" fillId="3" borderId="69" xfId="0" applyFont="1" applyFill="1" applyBorder="1" applyAlignment="1" applyProtection="1">
      <alignment horizontal="left" vertical="center"/>
      <protection locked="0"/>
    </xf>
    <xf numFmtId="0" fontId="7" fillId="3" borderId="7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 applyProtection="1">
      <alignment horizontal="left" vertical="center"/>
      <protection locked="0"/>
    </xf>
    <xf numFmtId="0" fontId="7" fillId="3" borderId="73" xfId="0" applyFont="1" applyFill="1" applyBorder="1" applyAlignment="1" applyProtection="1">
      <alignment horizontal="center" vertical="center"/>
      <protection locked="0"/>
    </xf>
    <xf numFmtId="0" fontId="7" fillId="3" borderId="39" xfId="0" applyFont="1" applyFill="1" applyBorder="1" applyAlignment="1" applyProtection="1">
      <alignment horizontal="center" vertical="center"/>
      <protection locked="0"/>
    </xf>
    <xf numFmtId="0" fontId="122" fillId="3" borderId="8" xfId="0" applyFont="1" applyFill="1" applyBorder="1" applyAlignment="1">
      <alignment horizontal="left"/>
    </xf>
    <xf numFmtId="0" fontId="122" fillId="3" borderId="9" xfId="0" applyFont="1" applyFill="1" applyBorder="1" applyAlignment="1">
      <alignment horizontal="left"/>
    </xf>
    <xf numFmtId="0" fontId="7" fillId="3" borderId="68" xfId="0" applyFont="1" applyFill="1" applyBorder="1" applyAlignment="1" applyProtection="1">
      <alignment horizontal="center" vertical="center"/>
      <protection locked="0"/>
    </xf>
    <xf numFmtId="0" fontId="18" fillId="2" borderId="67" xfId="0" applyFont="1" applyFill="1" applyBorder="1" applyAlignment="1">
      <alignment horizontal="center" vertical="center"/>
    </xf>
    <xf numFmtId="0" fontId="18" fillId="2" borderId="68" xfId="0" applyFont="1" applyFill="1" applyBorder="1" applyAlignment="1">
      <alignment horizontal="center" vertical="center"/>
    </xf>
    <xf numFmtId="0" fontId="18" fillId="2" borderId="71" xfId="0" applyFont="1" applyFill="1" applyBorder="1" applyAlignment="1">
      <alignment horizontal="center" vertical="center"/>
    </xf>
    <xf numFmtId="0" fontId="18" fillId="2" borderId="41" xfId="0" applyFont="1" applyFill="1" applyBorder="1" applyAlignment="1">
      <alignment horizontal="center" vertical="center"/>
    </xf>
    <xf numFmtId="0" fontId="18" fillId="2" borderId="42" xfId="0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horizontal="center" vertical="center"/>
    </xf>
    <xf numFmtId="0" fontId="57" fillId="2" borderId="0" xfId="0" applyFont="1" applyFill="1" applyAlignment="1">
      <alignment horizontal="left" vertical="top" wrapText="1"/>
    </xf>
    <xf numFmtId="0" fontId="7" fillId="3" borderId="72" xfId="0" applyFont="1" applyFill="1" applyBorder="1" applyAlignment="1" applyProtection="1">
      <alignment horizontal="left" vertical="center"/>
      <protection locked="0"/>
    </xf>
    <xf numFmtId="0" fontId="7" fillId="3" borderId="73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center" vertical="center"/>
    </xf>
    <xf numFmtId="0" fontId="31" fillId="6" borderId="44" xfId="0" applyFont="1" applyFill="1" applyBorder="1" applyAlignment="1">
      <alignment horizontal="center" vertical="center"/>
    </xf>
    <xf numFmtId="0" fontId="31" fillId="6" borderId="36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left" vertical="center"/>
    </xf>
    <xf numFmtId="0" fontId="7" fillId="2" borderId="68" xfId="0" applyFont="1" applyFill="1" applyBorder="1" applyAlignment="1">
      <alignment horizontal="left" vertical="center"/>
    </xf>
    <xf numFmtId="0" fontId="7" fillId="2" borderId="76" xfId="0" applyFont="1" applyFill="1" applyBorder="1" applyAlignment="1" applyProtection="1">
      <alignment horizontal="left" vertical="center"/>
      <protection locked="0"/>
    </xf>
    <xf numFmtId="1" fontId="25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/>
    </xf>
    <xf numFmtId="0" fontId="7" fillId="2" borderId="70" xfId="0" applyFont="1" applyFill="1" applyBorder="1" applyAlignment="1" applyProtection="1">
      <alignment horizontal="center" vertical="center"/>
      <protection locked="0"/>
    </xf>
    <xf numFmtId="49" fontId="7" fillId="3" borderId="70" xfId="0" applyNumberFormat="1" applyFont="1" applyFill="1" applyBorder="1" applyAlignment="1" applyProtection="1">
      <alignment horizontal="center" vertical="center"/>
      <protection locked="0"/>
    </xf>
    <xf numFmtId="0" fontId="120" fillId="0" borderId="70" xfId="0" applyFont="1" applyBorder="1" applyAlignment="1">
      <alignment horizontal="left"/>
    </xf>
    <xf numFmtId="0" fontId="120" fillId="0" borderId="83" xfId="0" applyFont="1" applyBorder="1" applyAlignment="1">
      <alignment horizontal="left"/>
    </xf>
    <xf numFmtId="0" fontId="91" fillId="2" borderId="0" xfId="0" applyFont="1" applyFill="1" applyAlignment="1">
      <alignment horizontal="right"/>
    </xf>
    <xf numFmtId="0" fontId="24" fillId="2" borderId="45" xfId="0" applyFont="1" applyFill="1" applyBorder="1" applyAlignment="1" applyProtection="1">
      <alignment horizontal="left" vertical="center"/>
      <protection locked="0"/>
    </xf>
    <xf numFmtId="0" fontId="24" fillId="2" borderId="38" xfId="0" applyFont="1" applyFill="1" applyBorder="1" applyAlignment="1" applyProtection="1">
      <alignment horizontal="left" vertical="center"/>
      <protection locked="0"/>
    </xf>
    <xf numFmtId="0" fontId="7" fillId="7" borderId="78" xfId="0" applyFont="1" applyFill="1" applyBorder="1" applyAlignment="1">
      <alignment horizontal="left" vertical="center"/>
    </xf>
    <xf numFmtId="0" fontId="7" fillId="7" borderId="79" xfId="0" applyFont="1" applyFill="1" applyBorder="1" applyAlignment="1">
      <alignment horizontal="left" vertical="center"/>
    </xf>
    <xf numFmtId="0" fontId="7" fillId="6" borderId="7" xfId="0" applyFont="1" applyFill="1" applyBorder="1" applyAlignment="1" applyProtection="1">
      <alignment horizontal="left" vertical="center"/>
      <protection locked="0"/>
    </xf>
    <xf numFmtId="165" fontId="23" fillId="2" borderId="0" xfId="0" applyNumberFormat="1" applyFont="1" applyFill="1" applyAlignment="1" applyProtection="1">
      <alignment horizontal="center" vertical="center"/>
      <protection locked="0"/>
    </xf>
    <xf numFmtId="0" fontId="74" fillId="3" borderId="94" xfId="0" applyFont="1" applyFill="1" applyBorder="1" applyAlignment="1">
      <alignment horizontal="center"/>
    </xf>
    <xf numFmtId="0" fontId="74" fillId="3" borderId="74" xfId="0" applyFont="1" applyFill="1" applyBorder="1" applyAlignment="1">
      <alignment horizontal="center"/>
    </xf>
    <xf numFmtId="1" fontId="105" fillId="2" borderId="90" xfId="0" applyNumberFormat="1" applyFont="1" applyFill="1" applyBorder="1" applyAlignment="1" applyProtection="1">
      <alignment horizontal="center" vertical="center"/>
      <protection locked="0"/>
    </xf>
    <xf numFmtId="1" fontId="105" fillId="2" borderId="91" xfId="0" applyNumberFormat="1" applyFont="1" applyFill="1" applyBorder="1" applyAlignment="1" applyProtection="1">
      <alignment horizontal="center" vertical="center"/>
      <protection locked="0"/>
    </xf>
    <xf numFmtId="1" fontId="105" fillId="2" borderId="92" xfId="0" applyNumberFormat="1" applyFont="1" applyFill="1" applyBorder="1" applyAlignment="1" applyProtection="1">
      <alignment horizontal="center" vertical="center"/>
      <protection locked="0"/>
    </xf>
    <xf numFmtId="0" fontId="105" fillId="2" borderId="44" xfId="0" applyFont="1" applyFill="1" applyBorder="1" applyAlignment="1">
      <alignment horizontal="right" vertical="center"/>
    </xf>
    <xf numFmtId="0" fontId="105" fillId="2" borderId="37" xfId="0" applyFont="1" applyFill="1" applyBorder="1" applyAlignment="1">
      <alignment horizontal="right" vertical="center"/>
    </xf>
    <xf numFmtId="0" fontId="105" fillId="2" borderId="45" xfId="0" applyFont="1" applyFill="1" applyBorder="1" applyAlignment="1">
      <alignment horizontal="right" vertical="center"/>
    </xf>
    <xf numFmtId="0" fontId="105" fillId="2" borderId="38" xfId="0" applyFont="1" applyFill="1" applyBorder="1" applyAlignment="1">
      <alignment horizontal="right" vertical="center"/>
    </xf>
    <xf numFmtId="0" fontId="105" fillId="2" borderId="46" xfId="0" applyFont="1" applyFill="1" applyBorder="1" applyAlignment="1">
      <alignment horizontal="right" vertical="center"/>
    </xf>
    <xf numFmtId="0" fontId="105" fillId="2" borderId="40" xfId="0" applyFont="1" applyFill="1" applyBorder="1" applyAlignment="1">
      <alignment horizontal="right" vertical="center"/>
    </xf>
    <xf numFmtId="0" fontId="105" fillId="12" borderId="44" xfId="0" applyFont="1" applyFill="1" applyBorder="1" applyAlignment="1">
      <alignment horizontal="center" vertical="center" wrapText="1"/>
    </xf>
    <xf numFmtId="0" fontId="105" fillId="12" borderId="37" xfId="0" applyFont="1" applyFill="1" applyBorder="1" applyAlignment="1">
      <alignment horizontal="center" vertical="center" wrapText="1"/>
    </xf>
    <xf numFmtId="0" fontId="105" fillId="12" borderId="45" xfId="0" applyFont="1" applyFill="1" applyBorder="1" applyAlignment="1">
      <alignment horizontal="center" vertical="center" wrapText="1"/>
    </xf>
    <xf numFmtId="0" fontId="105" fillId="12" borderId="38" xfId="0" applyFont="1" applyFill="1" applyBorder="1" applyAlignment="1">
      <alignment horizontal="center" vertical="center" wrapText="1"/>
    </xf>
    <xf numFmtId="0" fontId="105" fillId="12" borderId="46" xfId="0" applyFont="1" applyFill="1" applyBorder="1" applyAlignment="1">
      <alignment horizontal="center" vertical="center" wrapText="1"/>
    </xf>
    <xf numFmtId="0" fontId="105" fillId="12" borderId="40" xfId="0" applyFont="1" applyFill="1" applyBorder="1" applyAlignment="1">
      <alignment horizontal="center" vertical="center" wrapText="1"/>
    </xf>
    <xf numFmtId="0" fontId="63" fillId="12" borderId="62" xfId="0" applyFont="1" applyFill="1" applyBorder="1" applyAlignment="1">
      <alignment horizontal="center" vertical="center"/>
    </xf>
    <xf numFmtId="0" fontId="63" fillId="12" borderId="63" xfId="0" applyFont="1" applyFill="1" applyBorder="1" applyAlignment="1">
      <alignment horizontal="center" vertical="center"/>
    </xf>
    <xf numFmtId="0" fontId="63" fillId="12" borderId="64" xfId="0" applyFont="1" applyFill="1" applyBorder="1" applyAlignment="1">
      <alignment horizontal="center" vertical="center"/>
    </xf>
    <xf numFmtId="0" fontId="92" fillId="0" borderId="51" xfId="0" applyFont="1" applyBorder="1" applyAlignment="1">
      <alignment horizontal="left" vertical="center"/>
    </xf>
    <xf numFmtId="0" fontId="92" fillId="0" borderId="100" xfId="0" applyFont="1" applyBorder="1" applyAlignment="1">
      <alignment horizontal="left" vertical="center"/>
    </xf>
    <xf numFmtId="0" fontId="92" fillId="0" borderId="69" xfId="0" applyFont="1" applyBorder="1" applyAlignment="1">
      <alignment horizontal="left" vertical="center"/>
    </xf>
    <xf numFmtId="0" fontId="92" fillId="0" borderId="76" xfId="0" applyFont="1" applyBorder="1" applyAlignment="1">
      <alignment horizontal="left" vertical="center"/>
    </xf>
    <xf numFmtId="0" fontId="34" fillId="2" borderId="69" xfId="0" applyFont="1" applyFill="1" applyBorder="1" applyAlignment="1">
      <alignment horizontal="left" vertical="center"/>
    </xf>
    <xf numFmtId="0" fontId="34" fillId="2" borderId="76" xfId="0" applyFont="1" applyFill="1" applyBorder="1" applyAlignment="1">
      <alignment horizontal="left" vertical="center"/>
    </xf>
    <xf numFmtId="0" fontId="74" fillId="3" borderId="46" xfId="0" applyFont="1" applyFill="1" applyBorder="1" applyAlignment="1">
      <alignment horizontal="left"/>
    </xf>
    <xf numFmtId="0" fontId="74" fillId="3" borderId="93" xfId="0" applyFont="1" applyFill="1" applyBorder="1" applyAlignment="1">
      <alignment horizontal="left"/>
    </xf>
    <xf numFmtId="0" fontId="63" fillId="12" borderId="44" xfId="0" applyFont="1" applyFill="1" applyBorder="1" applyAlignment="1">
      <alignment horizontal="center" vertical="center"/>
    </xf>
    <xf numFmtId="0" fontId="63" fillId="12" borderId="36" xfId="0" applyFont="1" applyFill="1" applyBorder="1" applyAlignment="1">
      <alignment horizontal="center" vertical="center"/>
    </xf>
    <xf numFmtId="0" fontId="63" fillId="12" borderId="37" xfId="0" applyFont="1" applyFill="1" applyBorder="1" applyAlignment="1">
      <alignment horizontal="center" vertical="center"/>
    </xf>
    <xf numFmtId="0" fontId="63" fillId="12" borderId="67" xfId="0" applyFont="1" applyFill="1" applyBorder="1" applyAlignment="1">
      <alignment horizontal="center" vertical="center"/>
    </xf>
    <xf numFmtId="0" fontId="63" fillId="12" borderId="68" xfId="0" applyFont="1" applyFill="1" applyBorder="1" applyAlignment="1">
      <alignment horizontal="center" vertical="center"/>
    </xf>
    <xf numFmtId="0" fontId="63" fillId="12" borderId="71" xfId="0" applyFont="1" applyFill="1" applyBorder="1" applyAlignment="1">
      <alignment horizontal="center" vertical="center"/>
    </xf>
    <xf numFmtId="0" fontId="63" fillId="2" borderId="60" xfId="0" applyFont="1" applyFill="1" applyBorder="1" applyAlignment="1" applyProtection="1">
      <alignment horizontal="left" vertical="center"/>
      <protection locked="0"/>
    </xf>
    <xf numFmtId="0" fontId="63" fillId="2" borderId="50" xfId="0" applyFont="1" applyFill="1" applyBorder="1" applyAlignment="1" applyProtection="1">
      <alignment horizontal="left" vertical="center"/>
      <protection locked="0"/>
    </xf>
    <xf numFmtId="0" fontId="92" fillId="12" borderId="107" xfId="0" applyFont="1" applyFill="1" applyBorder="1" applyAlignment="1">
      <alignment horizontal="center" vertical="top"/>
    </xf>
    <xf numFmtId="0" fontId="92" fillId="12" borderId="42" xfId="0" applyFont="1" applyFill="1" applyBorder="1" applyAlignment="1">
      <alignment horizontal="center" vertical="top"/>
    </xf>
    <xf numFmtId="0" fontId="92" fillId="12" borderId="44" xfId="0" applyFont="1" applyFill="1" applyBorder="1" applyAlignment="1">
      <alignment horizontal="center" vertical="center"/>
    </xf>
    <xf numFmtId="0" fontId="92" fillId="12" borderId="36" xfId="0" applyFont="1" applyFill="1" applyBorder="1" applyAlignment="1">
      <alignment horizontal="center" vertical="center"/>
    </xf>
    <xf numFmtId="0" fontId="63" fillId="2" borderId="54" xfId="0" applyFont="1" applyFill="1" applyBorder="1" applyAlignment="1" applyProtection="1">
      <alignment horizontal="left" vertical="center"/>
      <protection locked="0"/>
    </xf>
    <xf numFmtId="0" fontId="63" fillId="2" borderId="55" xfId="0" applyFont="1" applyFill="1" applyBorder="1" applyAlignment="1" applyProtection="1">
      <alignment horizontal="left" vertical="center"/>
      <protection locked="0"/>
    </xf>
    <xf numFmtId="0" fontId="34" fillId="2" borderId="60" xfId="0" applyFont="1" applyFill="1" applyBorder="1" applyAlignment="1">
      <alignment horizontal="left" vertical="center"/>
    </xf>
    <xf numFmtId="0" fontId="34" fillId="2" borderId="50" xfId="0" applyFont="1" applyFill="1" applyBorder="1" applyAlignment="1">
      <alignment horizontal="left" vertical="center"/>
    </xf>
    <xf numFmtId="167" fontId="2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left"/>
    </xf>
    <xf numFmtId="0" fontId="92" fillId="0" borderId="102" xfId="0" applyFont="1" applyBorder="1" applyAlignment="1">
      <alignment horizontal="left" vertical="center"/>
    </xf>
    <xf numFmtId="0" fontId="92" fillId="0" borderId="103" xfId="0" applyFont="1" applyBorder="1" applyAlignment="1">
      <alignment horizontal="left" vertical="center"/>
    </xf>
    <xf numFmtId="0" fontId="63" fillId="2" borderId="51" xfId="0" applyFont="1" applyFill="1" applyBorder="1" applyAlignment="1" applyProtection="1">
      <alignment horizontal="left" vertical="center"/>
      <protection locked="0"/>
    </xf>
    <xf numFmtId="0" fontId="63" fillId="2" borderId="52" xfId="0" applyFont="1" applyFill="1" applyBorder="1" applyAlignment="1" applyProtection="1">
      <alignment horizontal="left" vertical="center"/>
      <protection locked="0"/>
    </xf>
    <xf numFmtId="0" fontId="92" fillId="0" borderId="109" xfId="0" applyFont="1" applyBorder="1" applyAlignment="1">
      <alignment horizontal="left" vertical="center"/>
    </xf>
    <xf numFmtId="0" fontId="92" fillId="0" borderId="60" xfId="0" applyFont="1" applyBorder="1" applyAlignment="1">
      <alignment horizontal="left" vertical="center"/>
    </xf>
    <xf numFmtId="0" fontId="92" fillId="0" borderId="110" xfId="0" applyFont="1" applyBorder="1" applyAlignment="1">
      <alignment horizontal="left" vertical="center"/>
    </xf>
    <xf numFmtId="0" fontId="106" fillId="2" borderId="0" xfId="0" applyFont="1" applyFill="1" applyAlignment="1">
      <alignment horizontal="center" vertical="center"/>
    </xf>
    <xf numFmtId="0" fontId="9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left" vertical="center"/>
    </xf>
    <xf numFmtId="0" fontId="92" fillId="2" borderId="0" xfId="0" applyFont="1" applyFill="1" applyAlignment="1">
      <alignment horizontal="left" vertical="center"/>
    </xf>
    <xf numFmtId="0" fontId="97" fillId="11" borderId="0" xfId="0" applyFont="1" applyFill="1" applyAlignment="1" applyProtection="1">
      <alignment horizontal="left" vertical="center"/>
      <protection locked="0"/>
    </xf>
    <xf numFmtId="0" fontId="75" fillId="2" borderId="44" xfId="0" applyFont="1" applyFill="1" applyBorder="1" applyAlignment="1">
      <alignment horizontal="center" vertical="center" wrapText="1"/>
    </xf>
    <xf numFmtId="0" fontId="75" fillId="2" borderId="37" xfId="0" applyFont="1" applyFill="1" applyBorder="1" applyAlignment="1">
      <alignment horizontal="center" vertical="center" wrapText="1"/>
    </xf>
    <xf numFmtId="0" fontId="75" fillId="2" borderId="45" xfId="0" applyFont="1" applyFill="1" applyBorder="1" applyAlignment="1">
      <alignment horizontal="center" vertical="center" wrapText="1"/>
    </xf>
    <xf numFmtId="0" fontId="75" fillId="2" borderId="38" xfId="0" applyFont="1" applyFill="1" applyBorder="1" applyAlignment="1">
      <alignment horizontal="center" vertical="center" wrapText="1"/>
    </xf>
    <xf numFmtId="0" fontId="75" fillId="2" borderId="46" xfId="0" applyFont="1" applyFill="1" applyBorder="1" applyAlignment="1">
      <alignment horizontal="center" vertical="center" wrapText="1"/>
    </xf>
    <xf numFmtId="0" fontId="75" fillId="2" borderId="40" xfId="0" applyFont="1" applyFill="1" applyBorder="1" applyAlignment="1">
      <alignment horizontal="center" vertical="center" wrapText="1"/>
    </xf>
    <xf numFmtId="0" fontId="75" fillId="2" borderId="44" xfId="0" applyFont="1" applyFill="1" applyBorder="1" applyAlignment="1">
      <alignment horizontal="right" vertical="center"/>
    </xf>
    <xf numFmtId="0" fontId="75" fillId="2" borderId="37" xfId="0" applyFont="1" applyFill="1" applyBorder="1" applyAlignment="1">
      <alignment horizontal="right" vertical="center"/>
    </xf>
    <xf numFmtId="0" fontId="75" fillId="2" borderId="45" xfId="0" applyFont="1" applyFill="1" applyBorder="1" applyAlignment="1">
      <alignment horizontal="right" vertical="center"/>
    </xf>
    <xf numFmtId="0" fontId="75" fillId="2" borderId="38" xfId="0" applyFont="1" applyFill="1" applyBorder="1" applyAlignment="1">
      <alignment horizontal="right" vertical="center"/>
    </xf>
    <xf numFmtId="0" fontId="75" fillId="2" borderId="46" xfId="0" applyFont="1" applyFill="1" applyBorder="1" applyAlignment="1">
      <alignment horizontal="right" vertical="center"/>
    </xf>
    <xf numFmtId="0" fontId="75" fillId="2" borderId="40" xfId="0" applyFont="1" applyFill="1" applyBorder="1" applyAlignment="1">
      <alignment horizontal="right" vertical="center"/>
    </xf>
    <xf numFmtId="1" fontId="105" fillId="11" borderId="90" xfId="0" applyNumberFormat="1" applyFont="1" applyFill="1" applyBorder="1" applyAlignment="1" applyProtection="1">
      <alignment horizontal="center" vertical="center"/>
      <protection locked="0"/>
    </xf>
    <xf numFmtId="1" fontId="105" fillId="11" borderId="91" xfId="0" applyNumberFormat="1" applyFont="1" applyFill="1" applyBorder="1" applyAlignment="1" applyProtection="1">
      <alignment horizontal="center" vertical="center"/>
      <protection locked="0"/>
    </xf>
    <xf numFmtId="1" fontId="105" fillId="11" borderId="92" xfId="0" applyNumberFormat="1" applyFont="1" applyFill="1" applyBorder="1" applyAlignment="1" applyProtection="1">
      <alignment horizontal="center" vertical="center"/>
      <protection locked="0"/>
    </xf>
    <xf numFmtId="0" fontId="24" fillId="13" borderId="0" xfId="0" applyFont="1" applyFill="1" applyAlignment="1">
      <alignment horizontal="center"/>
    </xf>
    <xf numFmtId="0" fontId="24" fillId="13" borderId="88" xfId="0" applyFont="1" applyFill="1" applyBorder="1" applyAlignment="1">
      <alignment horizontal="center"/>
    </xf>
    <xf numFmtId="0" fontId="82" fillId="13" borderId="0" xfId="0" applyFont="1" applyFill="1" applyAlignment="1">
      <alignment horizontal="center"/>
    </xf>
    <xf numFmtId="0" fontId="87" fillId="2" borderId="0" xfId="0" applyFont="1" applyFill="1" applyAlignment="1">
      <alignment horizontal="right"/>
    </xf>
    <xf numFmtId="0" fontId="50" fillId="2" borderId="8" xfId="0" applyFont="1" applyFill="1" applyBorder="1" applyAlignment="1">
      <alignment horizontal="left"/>
    </xf>
    <xf numFmtId="0" fontId="50" fillId="2" borderId="6" xfId="0" applyFont="1" applyFill="1" applyBorder="1" applyAlignment="1">
      <alignment horizontal="left"/>
    </xf>
    <xf numFmtId="0" fontId="50" fillId="2" borderId="9" xfId="0" applyFont="1" applyFill="1" applyBorder="1" applyAlignment="1">
      <alignment horizontal="left"/>
    </xf>
    <xf numFmtId="0" fontId="24" fillId="13" borderId="0" xfId="0" applyFont="1" applyFill="1" applyAlignment="1">
      <alignment horizontal="right"/>
    </xf>
    <xf numFmtId="0" fontId="78" fillId="13" borderId="0" xfId="0" applyFont="1" applyFill="1" applyAlignment="1">
      <alignment horizontal="left"/>
    </xf>
    <xf numFmtId="0" fontId="88" fillId="0" borderId="3" xfId="0" applyFont="1" applyBorder="1" applyAlignment="1">
      <alignment horizontal="center"/>
    </xf>
    <xf numFmtId="0" fontId="88" fillId="0" borderId="4" xfId="0" applyFont="1" applyBorder="1" applyAlignment="1">
      <alignment horizontal="center"/>
    </xf>
    <xf numFmtId="0" fontId="88" fillId="0" borderId="5" xfId="0" applyFont="1" applyBorder="1" applyAlignment="1">
      <alignment horizontal="center"/>
    </xf>
    <xf numFmtId="1" fontId="90" fillId="6" borderId="3" xfId="0" applyNumberFormat="1" applyFont="1" applyFill="1" applyBorder="1" applyAlignment="1">
      <alignment horizontal="center" vertical="center"/>
    </xf>
    <xf numFmtId="1" fontId="90" fillId="6" borderId="5" xfId="0" applyNumberFormat="1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11"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FF00FF"/>
      <color rgb="FFFF99FF"/>
      <color rgb="FF00FFFF"/>
      <color rgb="FFFF0000"/>
      <color rgb="FF00CCFF"/>
      <color rgb="FFFFFF99"/>
      <color rgb="FFFF3300"/>
      <color rgb="FF66FF33"/>
      <color rgb="FFFFFFB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tiff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19050</xdr:rowOff>
    </xdr:from>
    <xdr:to>
      <xdr:col>4</xdr:col>
      <xdr:colOff>514000</xdr:colOff>
      <xdr:row>2</xdr:row>
      <xdr:rowOff>55880</xdr:rowOff>
    </xdr:to>
    <xdr:pic>
      <xdr:nvPicPr>
        <xdr:cNvPr id="3" name="Grafik 2" descr="PASCULLI Logo_Schriftzug mit zyan 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1" y="400050"/>
          <a:ext cx="3698736" cy="584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</xdr:colOff>
      <xdr:row>1</xdr:row>
      <xdr:rowOff>21166</xdr:rowOff>
    </xdr:from>
    <xdr:to>
      <xdr:col>2</xdr:col>
      <xdr:colOff>1008261</xdr:colOff>
      <xdr:row>2</xdr:row>
      <xdr:rowOff>55244</xdr:rowOff>
    </xdr:to>
    <xdr:pic>
      <xdr:nvPicPr>
        <xdr:cNvPr id="3" name="Grafik 2" descr="PASCULLI Logo_Schriftzug mit zyan i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2166" y="402166"/>
          <a:ext cx="3976993" cy="6336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10</xdr:row>
      <xdr:rowOff>0</xdr:rowOff>
    </xdr:from>
    <xdr:to>
      <xdr:col>1</xdr:col>
      <xdr:colOff>2400299</xdr:colOff>
      <xdr:row>36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4" y="2083594"/>
          <a:ext cx="2352675" cy="495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619124</xdr:colOff>
      <xdr:row>26</xdr:row>
      <xdr:rowOff>0</xdr:rowOff>
    </xdr:from>
    <xdr:to>
      <xdr:col>3</xdr:col>
      <xdr:colOff>152399</xdr:colOff>
      <xdr:row>30</xdr:row>
      <xdr:rowOff>97155</xdr:rowOff>
    </xdr:to>
    <xdr:pic>
      <xdr:nvPicPr>
        <xdr:cNvPr id="3" name="Grafik 2" descr="fuß-gewicht-1.tif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81399" y="5314950"/>
          <a:ext cx="1876425" cy="855345"/>
        </a:xfrm>
        <a:prstGeom prst="rect">
          <a:avLst/>
        </a:prstGeom>
      </xdr:spPr>
    </xdr:pic>
    <xdr:clientData/>
  </xdr:twoCellAnchor>
  <xdr:oneCellAnchor>
    <xdr:from>
      <xdr:col>0</xdr:col>
      <xdr:colOff>750091</xdr:colOff>
      <xdr:row>41</xdr:row>
      <xdr:rowOff>33328</xdr:rowOff>
    </xdr:from>
    <xdr:ext cx="6791325" cy="121920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50091" y="8141484"/>
          <a:ext cx="6791325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2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00">
              <a:solidFill>
                <a:schemeClr val="tx1">
                  <a:lumMod val="85000"/>
                  <a:lumOff val="15000"/>
                </a:schemeClr>
              </a:solidFill>
              <a:latin typeface="Georgia" pitchFamily="18" charset="0"/>
              <a:ea typeface="+mn-ea"/>
              <a:cs typeface="+mn-cs"/>
            </a:rPr>
            <a:t>Alle Messungen barfuss: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2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800">
            <a:solidFill>
              <a:schemeClr val="tx1">
                <a:lumMod val="85000"/>
                <a:lumOff val="15000"/>
              </a:schemeClr>
            </a:solidFill>
            <a:latin typeface="Georgia" pitchFamily="18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2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00">
              <a:solidFill>
                <a:schemeClr val="tx1">
                  <a:lumMod val="85000"/>
                  <a:lumOff val="15000"/>
                </a:schemeClr>
              </a:solidFill>
              <a:latin typeface="Georgia" pitchFamily="18" charset="0"/>
              <a:ea typeface="+mn-ea"/>
              <a:cs typeface="+mn-cs"/>
            </a:rPr>
            <a:t>1) Schrittlänge / LUNGHEZZA CAVALLO 	zu messen: Schritt (Wasserwaage) - Fußboden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2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00">
              <a:solidFill>
                <a:schemeClr val="tx1">
                  <a:lumMod val="85000"/>
                  <a:lumOff val="15000"/>
                </a:schemeClr>
              </a:solidFill>
              <a:latin typeface="Georgia" pitchFamily="18" charset="0"/>
              <a:ea typeface="+mn-ea"/>
              <a:cs typeface="+mn-cs"/>
            </a:rPr>
            <a:t>2) Körpergrösse / ALTEZZA 		zu messen: Oberkante Kopf - Fußboden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2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00">
              <a:solidFill>
                <a:schemeClr val="tx1">
                  <a:lumMod val="85000"/>
                  <a:lumOff val="15000"/>
                </a:schemeClr>
              </a:solidFill>
              <a:latin typeface="Georgia" pitchFamily="18" charset="0"/>
              <a:ea typeface="+mn-ea"/>
              <a:cs typeface="+mn-cs"/>
            </a:rPr>
            <a:t>3) Schulterhöhe / LUNGHEZZA SPALLA 	zu messen: Schulter - Fußboden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2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00">
              <a:solidFill>
                <a:schemeClr val="tx1">
                  <a:lumMod val="85000"/>
                  <a:lumOff val="15000"/>
                </a:schemeClr>
              </a:solidFill>
              <a:latin typeface="Georgia" pitchFamily="18" charset="0"/>
              <a:ea typeface="+mn-ea"/>
              <a:cs typeface="+mn-cs"/>
            </a:rPr>
            <a:t>4) Armlänge / LUNGHEZZA BRACCIO 		zu messen: Ende Oberarmknochen -Knöchel Zeigefinger (bei Faust)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2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00">
              <a:solidFill>
                <a:schemeClr val="tx1">
                  <a:lumMod val="85000"/>
                  <a:lumOff val="15000"/>
                </a:schemeClr>
              </a:solidFill>
              <a:latin typeface="Georgia" pitchFamily="18" charset="0"/>
              <a:ea typeface="+mn-ea"/>
              <a:cs typeface="+mn-cs"/>
            </a:rPr>
            <a:t>5) Unterschenkel / LUNGHEZZA TIBIA 		zu messen: unterhalb Kniescheibe - Fußboden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2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00">
              <a:solidFill>
                <a:schemeClr val="tx1">
                  <a:lumMod val="85000"/>
                  <a:lumOff val="15000"/>
                </a:schemeClr>
              </a:solidFill>
              <a:latin typeface="Georgia" pitchFamily="18" charset="0"/>
              <a:ea typeface="+mn-ea"/>
              <a:cs typeface="+mn-cs"/>
            </a:rPr>
            <a:t>6) Oberkörperlänge / LUNGHEZZA BUSTO 	zu messen: Ende Brustbein - Schritt (Wasserwaage) </a:t>
          </a:r>
          <a:endParaRPr lang="de-DE" sz="800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/>
  </xdr:oneCellAnchor>
  <xdr:twoCellAnchor editAs="oneCell">
    <xdr:from>
      <xdr:col>1</xdr:col>
      <xdr:colOff>19050</xdr:colOff>
      <xdr:row>1</xdr:row>
      <xdr:rowOff>19051</xdr:rowOff>
    </xdr:from>
    <xdr:to>
      <xdr:col>1</xdr:col>
      <xdr:colOff>2573338</xdr:colOff>
      <xdr:row>3</xdr:row>
      <xdr:rowOff>54571</xdr:rowOff>
    </xdr:to>
    <xdr:pic>
      <xdr:nvPicPr>
        <xdr:cNvPr id="7" name="Grafik 6" descr="PASCULLI Logo_Schriftzug mit zyan i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00050" y="400051"/>
          <a:ext cx="2544763" cy="4050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208493</xdr:colOff>
      <xdr:row>5</xdr:row>
      <xdr:rowOff>25400</xdr:rowOff>
    </xdr:from>
    <xdr:to>
      <xdr:col>8</xdr:col>
      <xdr:colOff>332318</xdr:colOff>
      <xdr:row>5</xdr:row>
      <xdr:rowOff>130175</xdr:rowOff>
    </xdr:to>
    <xdr:sp macro="" textlink="">
      <xdr:nvSpPr>
        <xdr:cNvPr id="4" name="Flussdiagramm: Zusammenführ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473576" y="1030817"/>
          <a:ext cx="123825" cy="104775"/>
        </a:xfrm>
        <a:prstGeom prst="flowChartMerg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4</xdr:col>
      <xdr:colOff>709083</xdr:colOff>
      <xdr:row>49</xdr:row>
      <xdr:rowOff>10584</xdr:rowOff>
    </xdr:from>
    <xdr:to>
      <xdr:col>4</xdr:col>
      <xdr:colOff>832908</xdr:colOff>
      <xdr:row>49</xdr:row>
      <xdr:rowOff>115359</xdr:rowOff>
    </xdr:to>
    <xdr:sp macro="" textlink="">
      <xdr:nvSpPr>
        <xdr:cNvPr id="5" name="Flussdiagramm: Zusammenführ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603500" y="11482917"/>
          <a:ext cx="123825" cy="104775"/>
        </a:xfrm>
        <a:prstGeom prst="flowChartMerg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5</xdr:col>
      <xdr:colOff>679175</xdr:colOff>
      <xdr:row>49</xdr:row>
      <xdr:rowOff>16566</xdr:rowOff>
    </xdr:from>
    <xdr:to>
      <xdr:col>5</xdr:col>
      <xdr:colOff>828261</xdr:colOff>
      <xdr:row>49</xdr:row>
      <xdr:rowOff>115956</xdr:rowOff>
    </xdr:to>
    <xdr:sp macro="" textlink="">
      <xdr:nvSpPr>
        <xdr:cNvPr id="6" name="Flussdiagramm: Zusammenführ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420718" y="11454849"/>
          <a:ext cx="149086" cy="99390"/>
        </a:xfrm>
        <a:prstGeom prst="flowChartMerg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5</xdr:col>
      <xdr:colOff>709083</xdr:colOff>
      <xdr:row>52</xdr:row>
      <xdr:rowOff>21167</xdr:rowOff>
    </xdr:from>
    <xdr:to>
      <xdr:col>5</xdr:col>
      <xdr:colOff>832908</xdr:colOff>
      <xdr:row>52</xdr:row>
      <xdr:rowOff>125942</xdr:rowOff>
    </xdr:to>
    <xdr:sp macro="" textlink="">
      <xdr:nvSpPr>
        <xdr:cNvPr id="8" name="Flussdiagramm: Zusammenführ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603500" y="11959167"/>
          <a:ext cx="123825" cy="104775"/>
        </a:xfrm>
        <a:prstGeom prst="flowChartMerg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oneCell">
    <xdr:from>
      <xdr:col>3</xdr:col>
      <xdr:colOff>20955</xdr:colOff>
      <xdr:row>1</xdr:row>
      <xdr:rowOff>152400</xdr:rowOff>
    </xdr:from>
    <xdr:to>
      <xdr:col>7</xdr:col>
      <xdr:colOff>321875</xdr:colOff>
      <xdr:row>3</xdr:row>
      <xdr:rowOff>35561</xdr:rowOff>
    </xdr:to>
    <xdr:pic>
      <xdr:nvPicPr>
        <xdr:cNvPr id="15" name="Grafik 14" descr="PASCULLI Logo_Schriftzug mit zyan i.jpg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1055" y="781050"/>
          <a:ext cx="4349045" cy="664211"/>
        </a:xfrm>
        <a:prstGeom prst="rect">
          <a:avLst/>
        </a:prstGeom>
      </xdr:spPr>
    </xdr:pic>
    <xdr:clientData/>
  </xdr:twoCellAnchor>
  <xdr:twoCellAnchor>
    <xdr:from>
      <xdr:col>5</xdr:col>
      <xdr:colOff>709083</xdr:colOff>
      <xdr:row>53</xdr:row>
      <xdr:rowOff>21167</xdr:rowOff>
    </xdr:from>
    <xdr:to>
      <xdr:col>5</xdr:col>
      <xdr:colOff>832908</xdr:colOff>
      <xdr:row>53</xdr:row>
      <xdr:rowOff>125942</xdr:rowOff>
    </xdr:to>
    <xdr:sp macro="" textlink="">
      <xdr:nvSpPr>
        <xdr:cNvPr id="17" name="Flussdiagramm: Zusammenführen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3048000" y="12710584"/>
          <a:ext cx="123825" cy="104775"/>
        </a:xfrm>
        <a:prstGeom prst="flowChartMerg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5</xdr:col>
      <xdr:colOff>709083</xdr:colOff>
      <xdr:row>54</xdr:row>
      <xdr:rowOff>21167</xdr:rowOff>
    </xdr:from>
    <xdr:to>
      <xdr:col>5</xdr:col>
      <xdr:colOff>832908</xdr:colOff>
      <xdr:row>54</xdr:row>
      <xdr:rowOff>125942</xdr:rowOff>
    </xdr:to>
    <xdr:sp macro="" textlink="">
      <xdr:nvSpPr>
        <xdr:cNvPr id="18" name="Flussdiagramm: Zusammenführen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3048000" y="12710584"/>
          <a:ext cx="123825" cy="104775"/>
        </a:xfrm>
        <a:prstGeom prst="flowChartMerg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5</xdr:col>
      <xdr:colOff>709083</xdr:colOff>
      <xdr:row>53</xdr:row>
      <xdr:rowOff>21167</xdr:rowOff>
    </xdr:from>
    <xdr:to>
      <xdr:col>5</xdr:col>
      <xdr:colOff>832908</xdr:colOff>
      <xdr:row>53</xdr:row>
      <xdr:rowOff>125942</xdr:rowOff>
    </xdr:to>
    <xdr:sp macro="" textlink="">
      <xdr:nvSpPr>
        <xdr:cNvPr id="21" name="Flussdiagramm: Zusammenführen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3048000" y="12244917"/>
          <a:ext cx="123825" cy="104775"/>
        </a:xfrm>
        <a:prstGeom prst="flowChartMerg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5</xdr:col>
      <xdr:colOff>709083</xdr:colOff>
      <xdr:row>54</xdr:row>
      <xdr:rowOff>21167</xdr:rowOff>
    </xdr:from>
    <xdr:to>
      <xdr:col>5</xdr:col>
      <xdr:colOff>832908</xdr:colOff>
      <xdr:row>54</xdr:row>
      <xdr:rowOff>125942</xdr:rowOff>
    </xdr:to>
    <xdr:sp macro="" textlink="">
      <xdr:nvSpPr>
        <xdr:cNvPr id="22" name="Flussdiagramm: Zusammenführen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3048000" y="12244917"/>
          <a:ext cx="123825" cy="104775"/>
        </a:xfrm>
        <a:prstGeom prst="flowChartMerg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8</xdr:col>
      <xdr:colOff>208493</xdr:colOff>
      <xdr:row>5</xdr:row>
      <xdr:rowOff>25400</xdr:rowOff>
    </xdr:from>
    <xdr:to>
      <xdr:col>8</xdr:col>
      <xdr:colOff>332318</xdr:colOff>
      <xdr:row>5</xdr:row>
      <xdr:rowOff>130175</xdr:rowOff>
    </xdr:to>
    <xdr:sp macro="" textlink="">
      <xdr:nvSpPr>
        <xdr:cNvPr id="26" name="Flussdiagramm: Zusammenführen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5228168" y="1539875"/>
          <a:ext cx="123825" cy="104775"/>
        </a:xfrm>
        <a:prstGeom prst="flowChartMerg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5</xdr:col>
      <xdr:colOff>709083</xdr:colOff>
      <xdr:row>56</xdr:row>
      <xdr:rowOff>21167</xdr:rowOff>
    </xdr:from>
    <xdr:to>
      <xdr:col>5</xdr:col>
      <xdr:colOff>832908</xdr:colOff>
      <xdr:row>56</xdr:row>
      <xdr:rowOff>125942</xdr:rowOff>
    </xdr:to>
    <xdr:sp macro="" textlink="">
      <xdr:nvSpPr>
        <xdr:cNvPr id="27" name="Flussdiagramm: Zusammenführen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3217333" y="12213167"/>
          <a:ext cx="123825" cy="104775"/>
        </a:xfrm>
        <a:prstGeom prst="flowChartMerg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8</xdr:col>
      <xdr:colOff>208493</xdr:colOff>
      <xdr:row>5</xdr:row>
      <xdr:rowOff>25400</xdr:rowOff>
    </xdr:from>
    <xdr:to>
      <xdr:col>8</xdr:col>
      <xdr:colOff>332318</xdr:colOff>
      <xdr:row>5</xdr:row>
      <xdr:rowOff>130175</xdr:rowOff>
    </xdr:to>
    <xdr:sp macro="" textlink="">
      <xdr:nvSpPr>
        <xdr:cNvPr id="20" name="Flussdiagramm: Zusammenführen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5228168" y="1730375"/>
          <a:ext cx="123825" cy="104775"/>
        </a:xfrm>
        <a:prstGeom prst="flowChartMerg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8</xdr:col>
      <xdr:colOff>208493</xdr:colOff>
      <xdr:row>5</xdr:row>
      <xdr:rowOff>25400</xdr:rowOff>
    </xdr:from>
    <xdr:to>
      <xdr:col>8</xdr:col>
      <xdr:colOff>332318</xdr:colOff>
      <xdr:row>5</xdr:row>
      <xdr:rowOff>130175</xdr:rowOff>
    </xdr:to>
    <xdr:sp macro="" textlink="">
      <xdr:nvSpPr>
        <xdr:cNvPr id="23" name="Flussdiagramm: Zusammenführen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5228168" y="1730375"/>
          <a:ext cx="123825" cy="104775"/>
        </a:xfrm>
        <a:prstGeom prst="flowChartMerg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30427</xdr:colOff>
      <xdr:row>1</xdr:row>
      <xdr:rowOff>63499</xdr:rowOff>
    </xdr:from>
    <xdr:to>
      <xdr:col>2</xdr:col>
      <xdr:colOff>631901</xdr:colOff>
      <xdr:row>4</xdr:row>
      <xdr:rowOff>83343</xdr:rowOff>
    </xdr:to>
    <xdr:pic>
      <xdr:nvPicPr>
        <xdr:cNvPr id="17" name="Grafik 16" descr="PASCULLI Logo_Schriftzug mit zyan i.jpg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1427" y="253999"/>
          <a:ext cx="3712974" cy="5913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19844</xdr:colOff>
      <xdr:row>1</xdr:row>
      <xdr:rowOff>52916</xdr:rowOff>
    </xdr:from>
    <xdr:to>
      <xdr:col>2</xdr:col>
      <xdr:colOff>727151</xdr:colOff>
      <xdr:row>4</xdr:row>
      <xdr:rowOff>72760</xdr:rowOff>
    </xdr:to>
    <xdr:pic>
      <xdr:nvPicPr>
        <xdr:cNvPr id="2" name="Grafik 1" descr="PASCULLI Logo_Schriftzug mit zyan i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844" y="243416"/>
          <a:ext cx="3717207" cy="5913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2</xdr:row>
      <xdr:rowOff>0</xdr:rowOff>
    </xdr:from>
    <xdr:to>
      <xdr:col>5</xdr:col>
      <xdr:colOff>586740</xdr:colOff>
      <xdr:row>5</xdr:row>
      <xdr:rowOff>98869</xdr:rowOff>
    </xdr:to>
    <xdr:pic>
      <xdr:nvPicPr>
        <xdr:cNvPr id="2" name="Grafik 1" descr="PASCULLI Logo_Schriftzug mit zyan i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624" y="502476"/>
          <a:ext cx="3829051" cy="6055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31750</xdr:rowOff>
    </xdr:from>
    <xdr:to>
      <xdr:col>2</xdr:col>
      <xdr:colOff>860426</xdr:colOff>
      <xdr:row>3</xdr:row>
      <xdr:rowOff>145224</xdr:rowOff>
    </xdr:to>
    <xdr:pic>
      <xdr:nvPicPr>
        <xdr:cNvPr id="4" name="Grafik 3" descr="PASCULLI Logo_Schriftzug mit zyan i.jp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750" y="206375"/>
          <a:ext cx="3829051" cy="6055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59532</xdr:colOff>
      <xdr:row>2</xdr:row>
      <xdr:rowOff>95248</xdr:rowOff>
    </xdr:from>
    <xdr:to>
      <xdr:col>5</xdr:col>
      <xdr:colOff>167821</xdr:colOff>
      <xdr:row>4</xdr:row>
      <xdr:rowOff>57942</xdr:rowOff>
    </xdr:to>
    <xdr:pic>
      <xdr:nvPicPr>
        <xdr:cNvPr id="3" name="Grafik 2" descr="PASCULLI Logo_Schriftzug mit zyan i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1532" y="476248"/>
          <a:ext cx="3714561" cy="581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B1:M56"/>
  <sheetViews>
    <sheetView zoomScaleNormal="100" zoomScaleSheetLayoutView="90" workbookViewId="0">
      <selection activeCell="C6" sqref="C6:E6"/>
    </sheetView>
  </sheetViews>
  <sheetFormatPr baseColWidth="10" defaultColWidth="11.44140625" defaultRowHeight="13.2" outlineLevelRow="1" x14ac:dyDescent="0.25"/>
  <cols>
    <col min="1" max="1" width="5.6640625" style="11" customWidth="1"/>
    <col min="2" max="2" width="35.6640625" style="11" customWidth="1"/>
    <col min="3" max="3" width="4.5546875" style="11" customWidth="1"/>
    <col min="4" max="4" width="7.5546875" style="12" customWidth="1"/>
    <col min="5" max="5" width="40.6640625" style="12" customWidth="1"/>
    <col min="6" max="6" width="3.6640625" style="12" customWidth="1"/>
    <col min="7" max="7" width="27.109375" style="12" customWidth="1"/>
    <col min="8" max="8" width="5.109375" style="12" customWidth="1"/>
    <col min="9" max="9" width="3.5546875" style="12" customWidth="1"/>
    <col min="10" max="10" width="35.6640625" style="11" customWidth="1"/>
    <col min="11" max="11" width="3.109375" style="11" customWidth="1"/>
    <col min="12" max="12" width="34.5546875" style="11" bestFit="1" customWidth="1"/>
    <col min="13" max="13" width="3.109375" style="11" customWidth="1"/>
    <col min="14" max="16384" width="11.44140625" style="11"/>
  </cols>
  <sheetData>
    <row r="1" spans="2:13" ht="30" customHeight="1" x14ac:dyDescent="0.25"/>
    <row r="2" spans="2:13" ht="42.75" customHeight="1" x14ac:dyDescent="0.45">
      <c r="B2" s="13"/>
      <c r="C2" s="13"/>
      <c r="D2" s="14"/>
      <c r="E2" s="632" t="s">
        <v>379</v>
      </c>
      <c r="F2" s="632"/>
      <c r="G2" s="632"/>
      <c r="H2" s="632"/>
      <c r="I2" s="15"/>
      <c r="J2" s="15"/>
      <c r="K2" s="15"/>
      <c r="L2" s="15"/>
      <c r="M2" s="15"/>
    </row>
    <row r="3" spans="2:13" ht="18" customHeight="1" x14ac:dyDescent="0.25">
      <c r="B3" s="13"/>
      <c r="C3" s="13"/>
      <c r="D3" s="14"/>
      <c r="E3" s="14"/>
      <c r="F3" s="14"/>
      <c r="G3" s="16"/>
      <c r="H3" s="14"/>
    </row>
    <row r="4" spans="2:13" ht="18" customHeight="1" x14ac:dyDescent="0.25">
      <c r="B4" s="13"/>
      <c r="C4" s="13"/>
      <c r="D4" s="14"/>
      <c r="E4" s="14"/>
      <c r="F4" s="14"/>
      <c r="G4" s="16"/>
      <c r="H4" s="14"/>
    </row>
    <row r="5" spans="2:13" ht="21" customHeight="1" x14ac:dyDescent="0.25">
      <c r="B5" s="120" t="s">
        <v>52</v>
      </c>
      <c r="C5" s="629" t="s">
        <v>728</v>
      </c>
      <c r="D5" s="629"/>
      <c r="E5" s="630"/>
      <c r="F5" s="17"/>
      <c r="G5" s="18" t="s">
        <v>324</v>
      </c>
      <c r="H5" s="18"/>
      <c r="I5" s="11"/>
      <c r="K5" s="19"/>
      <c r="M5" s="19"/>
    </row>
    <row r="6" spans="2:13" ht="21" customHeight="1" x14ac:dyDescent="0.25">
      <c r="B6" s="121" t="s">
        <v>85</v>
      </c>
      <c r="C6" s="639" t="s">
        <v>729</v>
      </c>
      <c r="D6" s="629"/>
      <c r="E6" s="630"/>
      <c r="F6" s="17"/>
      <c r="G6" s="412"/>
      <c r="H6" s="18"/>
      <c r="I6" s="11"/>
      <c r="K6" s="19"/>
      <c r="M6" s="19"/>
    </row>
    <row r="7" spans="2:13" ht="21" customHeight="1" x14ac:dyDescent="0.25">
      <c r="B7" s="122" t="s">
        <v>45</v>
      </c>
      <c r="C7" s="617"/>
      <c r="D7" s="617"/>
      <c r="E7" s="618"/>
      <c r="F7" s="17"/>
      <c r="G7" s="18" t="s">
        <v>325</v>
      </c>
      <c r="H7" s="18"/>
      <c r="I7" s="11"/>
    </row>
    <row r="8" spans="2:13" ht="21" customHeight="1" x14ac:dyDescent="0.25">
      <c r="B8" s="122" t="s">
        <v>90</v>
      </c>
      <c r="C8" s="617"/>
      <c r="D8" s="617"/>
      <c r="E8" s="618"/>
      <c r="F8" s="17"/>
      <c r="G8" s="412"/>
      <c r="H8" s="18"/>
      <c r="I8" s="11"/>
    </row>
    <row r="9" spans="2:13" ht="21" customHeight="1" x14ac:dyDescent="0.25">
      <c r="B9" s="122" t="s">
        <v>88</v>
      </c>
      <c r="C9" s="617"/>
      <c r="D9" s="617"/>
      <c r="E9" s="618"/>
      <c r="F9" s="17"/>
      <c r="G9" s="18" t="s">
        <v>329</v>
      </c>
      <c r="H9" s="18"/>
      <c r="I9" s="11"/>
    </row>
    <row r="10" spans="2:13" ht="21" customHeight="1" x14ac:dyDescent="0.25">
      <c r="B10" s="122" t="s">
        <v>86</v>
      </c>
      <c r="C10" s="617"/>
      <c r="D10" s="617"/>
      <c r="E10" s="618"/>
      <c r="F10" s="17"/>
      <c r="G10" s="412"/>
      <c r="H10" s="18"/>
      <c r="I10" s="11"/>
    </row>
    <row r="11" spans="2:13" ht="21" customHeight="1" x14ac:dyDescent="0.25">
      <c r="B11" s="122" t="s">
        <v>91</v>
      </c>
      <c r="C11" s="617"/>
      <c r="D11" s="617"/>
      <c r="E11" s="618"/>
      <c r="F11" s="17"/>
      <c r="G11" s="18"/>
      <c r="H11" s="18"/>
      <c r="I11" s="11"/>
    </row>
    <row r="12" spans="2:13" ht="21" customHeight="1" x14ac:dyDescent="0.25">
      <c r="B12" s="122" t="s">
        <v>83</v>
      </c>
      <c r="C12" s="617"/>
      <c r="D12" s="617"/>
      <c r="E12" s="618"/>
      <c r="F12" s="17"/>
      <c r="G12" s="18"/>
      <c r="H12" s="18"/>
      <c r="I12" s="11"/>
    </row>
    <row r="13" spans="2:13" ht="21" customHeight="1" x14ac:dyDescent="0.25">
      <c r="B13" s="122" t="s">
        <v>87</v>
      </c>
      <c r="C13" s="622"/>
      <c r="D13" s="617"/>
      <c r="E13" s="618"/>
      <c r="F13" s="17"/>
      <c r="G13" s="18"/>
      <c r="H13" s="18"/>
      <c r="I13" s="11"/>
    </row>
    <row r="14" spans="2:13" ht="21" customHeight="1" x14ac:dyDescent="0.25">
      <c r="B14" s="122" t="s">
        <v>320</v>
      </c>
      <c r="C14" s="617"/>
      <c r="D14" s="617"/>
      <c r="E14" s="618"/>
      <c r="F14" s="17"/>
      <c r="G14" s="18"/>
      <c r="H14" s="18"/>
      <c r="I14" s="11"/>
    </row>
    <row r="15" spans="2:13" ht="21" customHeight="1" x14ac:dyDescent="0.25">
      <c r="B15" s="122" t="s">
        <v>92</v>
      </c>
      <c r="C15" s="623"/>
      <c r="D15" s="623"/>
      <c r="E15" s="624"/>
      <c r="F15" s="17"/>
      <c r="G15" s="18"/>
      <c r="H15" s="18"/>
      <c r="I15" s="11"/>
    </row>
    <row r="16" spans="2:13" ht="21" customHeight="1" x14ac:dyDescent="0.25">
      <c r="B16" s="123" t="s">
        <v>93</v>
      </c>
      <c r="C16" s="625"/>
      <c r="D16" s="625"/>
      <c r="E16" s="626"/>
      <c r="F16" s="17"/>
      <c r="G16" s="18"/>
      <c r="H16" s="18"/>
      <c r="I16" s="11"/>
    </row>
    <row r="17" spans="2:9" ht="21" customHeight="1" x14ac:dyDescent="0.25">
      <c r="B17" s="20"/>
      <c r="C17" s="17"/>
      <c r="D17" s="17"/>
      <c r="E17" s="17"/>
      <c r="F17" s="17"/>
      <c r="G17" s="18"/>
      <c r="H17" s="18"/>
      <c r="I17" s="11"/>
    </row>
    <row r="18" spans="2:9" ht="21" customHeight="1" x14ac:dyDescent="0.25">
      <c r="B18" s="179" t="s">
        <v>64</v>
      </c>
      <c r="C18" s="180"/>
      <c r="D18" s="181"/>
      <c r="E18" s="182"/>
      <c r="F18" s="17"/>
      <c r="G18" s="183" t="s">
        <v>65</v>
      </c>
      <c r="H18" s="184"/>
    </row>
    <row r="19" spans="2:9" ht="21" customHeight="1" x14ac:dyDescent="0.25">
      <c r="B19" s="164" t="s">
        <v>48</v>
      </c>
      <c r="C19" s="629"/>
      <c r="D19" s="629"/>
      <c r="E19" s="630"/>
      <c r="F19" s="17"/>
      <c r="G19" s="120" t="s">
        <v>45</v>
      </c>
      <c r="H19" s="167"/>
    </row>
    <row r="20" spans="2:9" ht="21" customHeight="1" x14ac:dyDescent="0.25">
      <c r="B20" s="165" t="s">
        <v>54</v>
      </c>
      <c r="C20" s="617"/>
      <c r="D20" s="617"/>
      <c r="E20" s="618"/>
      <c r="F20" s="17"/>
      <c r="G20" s="121" t="s">
        <v>470</v>
      </c>
      <c r="H20" s="168"/>
    </row>
    <row r="21" spans="2:9" ht="21" customHeight="1" x14ac:dyDescent="0.25">
      <c r="B21" s="165" t="s">
        <v>47</v>
      </c>
      <c r="C21" s="617"/>
      <c r="D21" s="617"/>
      <c r="E21" s="618"/>
      <c r="F21" s="17"/>
      <c r="G21" s="121" t="s">
        <v>407</v>
      </c>
      <c r="H21" s="168"/>
    </row>
    <row r="22" spans="2:9" ht="21" customHeight="1" x14ac:dyDescent="0.25">
      <c r="B22" s="165" t="s">
        <v>49</v>
      </c>
      <c r="C22" s="617"/>
      <c r="D22" s="617"/>
      <c r="E22" s="618"/>
      <c r="F22" s="17"/>
      <c r="G22" s="121" t="s">
        <v>408</v>
      </c>
      <c r="H22" s="168"/>
    </row>
    <row r="23" spans="2:9" ht="21" customHeight="1" x14ac:dyDescent="0.25">
      <c r="B23" s="166" t="s">
        <v>50</v>
      </c>
      <c r="C23" s="620"/>
      <c r="D23" s="620"/>
      <c r="E23" s="621"/>
      <c r="F23" s="17"/>
      <c r="G23" s="121" t="s">
        <v>471</v>
      </c>
      <c r="H23" s="168"/>
    </row>
    <row r="24" spans="2:9" ht="21" customHeight="1" x14ac:dyDescent="0.25">
      <c r="B24" s="18"/>
      <c r="C24" s="18"/>
      <c r="D24" s="18"/>
      <c r="E24" s="18"/>
      <c r="F24" s="17"/>
      <c r="G24" s="121" t="s">
        <v>55</v>
      </c>
      <c r="H24" s="168"/>
    </row>
    <row r="25" spans="2:9" ht="21" customHeight="1" x14ac:dyDescent="0.25">
      <c r="B25" s="179" t="s">
        <v>63</v>
      </c>
      <c r="C25" s="180"/>
      <c r="D25" s="182"/>
      <c r="E25" s="17"/>
      <c r="F25" s="17"/>
      <c r="G25" s="169" t="s">
        <v>67</v>
      </c>
      <c r="H25" s="170"/>
    </row>
    <row r="26" spans="2:9" ht="21" customHeight="1" x14ac:dyDescent="0.25">
      <c r="B26" s="164" t="s">
        <v>216</v>
      </c>
      <c r="C26" s="635"/>
      <c r="D26" s="636"/>
      <c r="E26" s="208" t="s">
        <v>215</v>
      </c>
      <c r="F26" s="17"/>
      <c r="G26" s="22"/>
      <c r="H26" s="22"/>
    </row>
    <row r="27" spans="2:9" ht="21" customHeight="1" x14ac:dyDescent="0.25">
      <c r="B27" s="165" t="s">
        <v>51</v>
      </c>
      <c r="C27" s="637"/>
      <c r="D27" s="638"/>
      <c r="E27" s="18" t="s">
        <v>214</v>
      </c>
      <c r="F27" s="17"/>
      <c r="G27" s="22"/>
      <c r="H27" s="22"/>
    </row>
    <row r="28" spans="2:9" ht="21" customHeight="1" x14ac:dyDescent="0.25">
      <c r="B28" s="166" t="s">
        <v>213</v>
      </c>
      <c r="C28" s="627"/>
      <c r="D28" s="628"/>
      <c r="E28" s="18" t="s">
        <v>212</v>
      </c>
      <c r="F28" s="17"/>
      <c r="G28" s="179" t="s">
        <v>66</v>
      </c>
      <c r="H28" s="186"/>
    </row>
    <row r="29" spans="2:9" ht="21" customHeight="1" x14ac:dyDescent="0.25">
      <c r="B29" s="18"/>
      <c r="C29" s="17"/>
      <c r="D29" s="17"/>
      <c r="E29" s="18"/>
      <c r="F29" s="17"/>
      <c r="G29" s="164" t="s">
        <v>43</v>
      </c>
      <c r="H29" s="167"/>
    </row>
    <row r="30" spans="2:9" ht="21" customHeight="1" x14ac:dyDescent="0.25">
      <c r="B30" s="18"/>
      <c r="C30" s="18"/>
      <c r="D30" s="18"/>
      <c r="E30" s="18"/>
      <c r="F30" s="17"/>
      <c r="G30" s="165" t="s">
        <v>46</v>
      </c>
      <c r="H30" s="168"/>
    </row>
    <row r="31" spans="2:9" ht="21" customHeight="1" x14ac:dyDescent="0.25">
      <c r="B31" s="179" t="s">
        <v>53</v>
      </c>
      <c r="C31" s="180"/>
      <c r="D31" s="181"/>
      <c r="E31" s="187"/>
      <c r="F31" s="17"/>
      <c r="G31" s="165" t="s">
        <v>42</v>
      </c>
      <c r="H31" s="168"/>
    </row>
    <row r="32" spans="2:9" ht="21" customHeight="1" x14ac:dyDescent="0.25">
      <c r="B32" s="631"/>
      <c r="C32" s="629"/>
      <c r="D32" s="629"/>
      <c r="E32" s="630"/>
      <c r="F32" s="17"/>
      <c r="G32" s="165" t="s">
        <v>59</v>
      </c>
      <c r="H32" s="168"/>
    </row>
    <row r="33" spans="2:9" ht="21" customHeight="1" x14ac:dyDescent="0.25">
      <c r="B33" s="616"/>
      <c r="C33" s="617"/>
      <c r="D33" s="617"/>
      <c r="E33" s="618"/>
      <c r="F33" s="17"/>
      <c r="G33" s="165" t="s">
        <v>60</v>
      </c>
      <c r="H33" s="168"/>
    </row>
    <row r="34" spans="2:9" ht="21" customHeight="1" x14ac:dyDescent="0.25">
      <c r="B34" s="619"/>
      <c r="C34" s="620"/>
      <c r="D34" s="620"/>
      <c r="E34" s="621"/>
      <c r="F34" s="17"/>
      <c r="G34" s="166" t="s">
        <v>44</v>
      </c>
      <c r="H34" s="170"/>
      <c r="I34" s="11"/>
    </row>
    <row r="35" spans="2:9" ht="21" customHeight="1" x14ac:dyDescent="0.25">
      <c r="B35" s="18"/>
      <c r="C35" s="17"/>
      <c r="D35" s="17"/>
      <c r="E35" s="17"/>
      <c r="F35" s="17"/>
      <c r="G35" s="18"/>
      <c r="H35" s="17"/>
      <c r="I35" s="11"/>
    </row>
    <row r="36" spans="2:9" ht="21" customHeight="1" x14ac:dyDescent="0.25">
      <c r="B36" s="18"/>
      <c r="C36" s="17"/>
      <c r="D36" s="17"/>
      <c r="E36" s="17"/>
      <c r="F36" s="17"/>
      <c r="G36" s="18"/>
      <c r="H36" s="17"/>
      <c r="I36" s="11"/>
    </row>
    <row r="37" spans="2:9" ht="21" customHeight="1" x14ac:dyDescent="0.25">
      <c r="B37" s="179" t="s">
        <v>62</v>
      </c>
      <c r="C37" s="180"/>
      <c r="D37" s="188"/>
      <c r="E37" s="186"/>
      <c r="F37" s="18"/>
      <c r="G37" s="18"/>
      <c r="H37" s="18"/>
    </row>
    <row r="38" spans="2:9" ht="21" customHeight="1" x14ac:dyDescent="0.25">
      <c r="B38" s="175" t="s">
        <v>61</v>
      </c>
      <c r="C38" s="633"/>
      <c r="D38" s="633"/>
      <c r="E38" s="634"/>
      <c r="F38" s="18"/>
      <c r="G38" s="18"/>
      <c r="H38" s="18"/>
      <c r="I38" s="11"/>
    </row>
    <row r="39" spans="2:9" ht="21" customHeight="1" x14ac:dyDescent="0.25">
      <c r="B39" s="18"/>
      <c r="C39" s="18"/>
      <c r="D39" s="18"/>
      <c r="E39" s="18"/>
      <c r="F39" s="18"/>
      <c r="G39" s="18"/>
      <c r="H39" s="18"/>
      <c r="I39" s="11"/>
    </row>
    <row r="40" spans="2:9" ht="21" customHeight="1" x14ac:dyDescent="0.25">
      <c r="B40" s="179" t="s">
        <v>95</v>
      </c>
      <c r="C40" s="183"/>
      <c r="D40" s="18"/>
      <c r="E40" s="18"/>
      <c r="F40" s="18"/>
      <c r="G40" s="18"/>
      <c r="H40" s="18"/>
      <c r="I40" s="11"/>
    </row>
    <row r="41" spans="2:9" ht="21" customHeight="1" x14ac:dyDescent="0.25">
      <c r="B41" s="176" t="s">
        <v>57</v>
      </c>
      <c r="C41" s="167"/>
      <c r="D41" s="22"/>
      <c r="E41" s="18"/>
      <c r="F41" s="18"/>
      <c r="G41" s="18"/>
      <c r="H41" s="21"/>
      <c r="I41" s="11"/>
    </row>
    <row r="42" spans="2:9" ht="21" customHeight="1" x14ac:dyDescent="0.25">
      <c r="B42" s="177" t="s">
        <v>56</v>
      </c>
      <c r="C42" s="168"/>
      <c r="D42" s="22"/>
      <c r="E42" s="18"/>
      <c r="F42" s="18"/>
      <c r="G42" s="18"/>
      <c r="H42" s="23"/>
      <c r="I42" s="11"/>
    </row>
    <row r="43" spans="2:9" ht="21" customHeight="1" x14ac:dyDescent="0.25">
      <c r="B43" s="178" t="s">
        <v>58</v>
      </c>
      <c r="C43" s="170"/>
      <c r="D43" s="22"/>
      <c r="E43" s="18"/>
      <c r="F43" s="18"/>
      <c r="G43" s="18"/>
      <c r="H43" s="23"/>
      <c r="I43" s="11"/>
    </row>
    <row r="44" spans="2:9" ht="21" customHeight="1" x14ac:dyDescent="0.25">
      <c r="B44" s="18"/>
      <c r="C44" s="18"/>
      <c r="D44" s="18"/>
      <c r="E44" s="18"/>
      <c r="F44" s="18"/>
      <c r="G44" s="18"/>
      <c r="H44" s="23"/>
      <c r="I44" s="11"/>
    </row>
    <row r="45" spans="2:9" ht="21" customHeight="1" x14ac:dyDescent="0.25">
      <c r="B45" s="179" t="s">
        <v>96</v>
      </c>
      <c r="C45" s="180"/>
      <c r="D45" s="181"/>
      <c r="E45" s="185"/>
      <c r="F45" s="173"/>
      <c r="G45" s="173"/>
      <c r="H45" s="186"/>
      <c r="I45" s="11"/>
    </row>
    <row r="46" spans="2:9" ht="21" customHeight="1" x14ac:dyDescent="0.25">
      <c r="B46" s="631"/>
      <c r="C46" s="629"/>
      <c r="D46" s="629"/>
      <c r="E46" s="629"/>
      <c r="F46" s="629"/>
      <c r="G46" s="629"/>
      <c r="H46" s="630"/>
      <c r="I46" s="11"/>
    </row>
    <row r="47" spans="2:9" ht="21" customHeight="1" x14ac:dyDescent="0.25">
      <c r="B47" s="616"/>
      <c r="C47" s="617"/>
      <c r="D47" s="617"/>
      <c r="E47" s="617"/>
      <c r="F47" s="617"/>
      <c r="G47" s="617"/>
      <c r="H47" s="618"/>
      <c r="I47" s="11"/>
    </row>
    <row r="48" spans="2:9" ht="21" customHeight="1" x14ac:dyDescent="0.25">
      <c r="B48" s="616"/>
      <c r="C48" s="617"/>
      <c r="D48" s="617"/>
      <c r="E48" s="617"/>
      <c r="F48" s="617"/>
      <c r="G48" s="617"/>
      <c r="H48" s="618"/>
    </row>
    <row r="49" spans="2:9" ht="21" customHeight="1" x14ac:dyDescent="0.25">
      <c r="B49" s="619"/>
      <c r="C49" s="620"/>
      <c r="D49" s="620"/>
      <c r="E49" s="620"/>
      <c r="F49" s="620"/>
      <c r="G49" s="620"/>
      <c r="H49" s="621"/>
      <c r="I49" s="11"/>
    </row>
    <row r="50" spans="2:9" ht="23.4" customHeight="1" x14ac:dyDescent="0.25">
      <c r="B50" s="24"/>
      <c r="C50" s="24"/>
      <c r="D50" s="25"/>
      <c r="E50" s="25"/>
      <c r="F50" s="25"/>
      <c r="G50" s="24"/>
      <c r="H50" s="24"/>
      <c r="I50" s="11"/>
    </row>
    <row r="51" spans="2:9" ht="21" hidden="1" customHeight="1" outlineLevel="1" x14ac:dyDescent="0.25">
      <c r="B51" s="435" t="s">
        <v>342</v>
      </c>
      <c r="C51" s="24"/>
      <c r="D51" s="25"/>
      <c r="E51" s="25"/>
      <c r="F51" s="25"/>
      <c r="G51" s="24"/>
      <c r="H51" s="24"/>
      <c r="I51" s="11"/>
    </row>
    <row r="52" spans="2:9" hidden="1" outlineLevel="1" x14ac:dyDescent="0.25">
      <c r="B52" s="24" t="s">
        <v>326</v>
      </c>
      <c r="C52" s="24"/>
      <c r="D52" s="25"/>
      <c r="E52" s="25"/>
      <c r="F52" s="25"/>
      <c r="G52" s="24"/>
      <c r="H52" s="24"/>
      <c r="I52" s="11"/>
    </row>
    <row r="53" spans="2:9" hidden="1" outlineLevel="1" x14ac:dyDescent="0.25">
      <c r="B53" s="11" t="s">
        <v>327</v>
      </c>
      <c r="G53" s="11"/>
      <c r="H53" s="11"/>
      <c r="I53" s="11"/>
    </row>
    <row r="54" spans="2:9" hidden="1" outlineLevel="1" x14ac:dyDescent="0.25">
      <c r="B54" s="11" t="s">
        <v>328</v>
      </c>
      <c r="G54" s="11"/>
      <c r="H54" s="11"/>
      <c r="I54" s="11"/>
    </row>
    <row r="55" spans="2:9" hidden="1" outlineLevel="1" x14ac:dyDescent="0.25">
      <c r="B55" s="11" t="s">
        <v>330</v>
      </c>
    </row>
    <row r="56" spans="2:9" collapsed="1" x14ac:dyDescent="0.25">
      <c r="B56" s="11" t="s">
        <v>430</v>
      </c>
    </row>
  </sheetData>
  <sheetProtection formatCells="0" selectLockedCells="1"/>
  <mergeCells count="29">
    <mergeCell ref="E2:H2"/>
    <mergeCell ref="C5:E5"/>
    <mergeCell ref="C38:E38"/>
    <mergeCell ref="B47:H47"/>
    <mergeCell ref="C23:E23"/>
    <mergeCell ref="C26:D26"/>
    <mergeCell ref="C27:D27"/>
    <mergeCell ref="C6:E6"/>
    <mergeCell ref="C8:E8"/>
    <mergeCell ref="C10:E10"/>
    <mergeCell ref="C11:E11"/>
    <mergeCell ref="B32:E32"/>
    <mergeCell ref="B33:E33"/>
    <mergeCell ref="B34:E34"/>
    <mergeCell ref="B48:H48"/>
    <mergeCell ref="B49:H49"/>
    <mergeCell ref="C7:E7"/>
    <mergeCell ref="C9:E9"/>
    <mergeCell ref="C12:E12"/>
    <mergeCell ref="C13:E13"/>
    <mergeCell ref="C14:E14"/>
    <mergeCell ref="C15:E15"/>
    <mergeCell ref="C16:E16"/>
    <mergeCell ref="C28:D28"/>
    <mergeCell ref="C19:E19"/>
    <mergeCell ref="C20:E20"/>
    <mergeCell ref="C21:E21"/>
    <mergeCell ref="C22:E22"/>
    <mergeCell ref="B46:H46"/>
  </mergeCells>
  <conditionalFormatting sqref="C5:E6">
    <cfRule type="cellIs" dxfId="10" priority="2" operator="equal">
      <formula>0</formula>
    </cfRule>
  </conditionalFormatting>
  <conditionalFormatting sqref="C15:E16">
    <cfRule type="cellIs" dxfId="9" priority="3" operator="equal">
      <formula>0</formula>
    </cfRule>
  </conditionalFormatting>
  <dataValidations count="1">
    <dataValidation type="list" allowBlank="1" showInputMessage="1" showErrorMessage="1" sqref="G6" xr:uid="{00000000-0002-0000-0000-000000000000}">
      <formula1>$B$52:$B$58</formula1>
    </dataValidation>
  </dataValidations>
  <pageMargins left="0.78740157480314965" right="0.39370078740157483" top="0.78740157480314965" bottom="0.78740157480314965" header="0.39370078740157483" footer="0.39370078740157483"/>
  <pageSetup paperSize="9" scale="72" orientation="portrait" r:id="rId1"/>
  <colBreaks count="1" manualBreakCount="1">
    <brk id="9" min="1" max="5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O431"/>
  <sheetViews>
    <sheetView topLeftCell="A10" zoomScale="89" zoomScaleNormal="89" zoomScaleSheetLayoutView="80" workbookViewId="0">
      <selection activeCell="J3" sqref="J3"/>
    </sheetView>
  </sheetViews>
  <sheetFormatPr baseColWidth="10" defaultColWidth="11.44140625" defaultRowHeight="14.4" outlineLevelCol="1" x14ac:dyDescent="0.3"/>
  <cols>
    <col min="1" max="1" width="7.44140625" style="26" customWidth="1"/>
    <col min="2" max="2" width="44.6640625" customWidth="1"/>
    <col min="3" max="3" width="16.109375" customWidth="1"/>
    <col min="4" max="4" width="5.44140625" customWidth="1"/>
    <col min="5" max="5" width="40.5546875" customWidth="1"/>
    <col min="6" max="6" width="23.6640625" style="93" customWidth="1" outlineLevel="1"/>
    <col min="7" max="7" width="3" style="27" customWidth="1"/>
    <col min="8" max="8" width="2.5546875" style="27" customWidth="1"/>
    <col min="9" max="9" width="17.6640625" style="92" customWidth="1" outlineLevel="1"/>
    <col min="10" max="10" width="11.109375" style="29" customWidth="1" outlineLevel="1"/>
    <col min="11" max="11" width="7.33203125" style="26" customWidth="1"/>
    <col min="12" max="12" width="6" style="11" customWidth="1" outlineLevel="1"/>
    <col min="13" max="13" width="19.6640625" style="84" customWidth="1" outlineLevel="1"/>
    <col min="14" max="15" width="13.6640625" style="84" customWidth="1" outlineLevel="1"/>
    <col min="16" max="16" width="51" style="84" customWidth="1" outlineLevel="1"/>
    <col min="17" max="18" width="13.109375" style="84" customWidth="1" outlineLevel="1"/>
    <col min="19" max="19" width="56.5546875" style="84" customWidth="1" outlineLevel="1"/>
    <col min="20" max="20" width="12.44140625" style="567" customWidth="1" outlineLevel="1"/>
    <col min="21" max="21" width="12.33203125" style="567" customWidth="1" outlineLevel="1"/>
    <col min="22" max="22" width="49.44140625" style="84" customWidth="1" outlineLevel="1"/>
    <col min="23" max="23" width="10.33203125" style="84" customWidth="1" outlineLevel="1"/>
    <col min="24" max="24" width="9" style="84" customWidth="1" outlineLevel="1"/>
    <col min="25" max="25" width="39.33203125" style="84" customWidth="1" outlineLevel="1"/>
    <col min="26" max="26" width="12.5546875" style="84" customWidth="1" outlineLevel="1"/>
    <col min="27" max="27" width="10.88671875" style="84" customWidth="1" outlineLevel="1"/>
    <col min="28" max="28" width="35.6640625" style="84" customWidth="1" outlineLevel="1"/>
    <col min="29" max="29" width="10.44140625" style="84" customWidth="1" outlineLevel="1"/>
    <col min="30" max="30" width="11.6640625" style="84" customWidth="1" outlineLevel="1"/>
    <col min="31" max="31" width="40.88671875" style="84" customWidth="1" outlineLevel="1"/>
    <col min="32" max="33" width="10.44140625" style="567" customWidth="1" outlineLevel="1"/>
    <col min="34" max="34" width="55.44140625" style="84" customWidth="1" outlineLevel="1"/>
    <col min="35" max="36" width="10.44140625" style="84" customWidth="1" outlineLevel="1"/>
    <col min="37" max="37" width="34" style="84" customWidth="1" outlineLevel="1"/>
    <col min="38" max="38" width="10.44140625" style="84" customWidth="1" outlineLevel="1"/>
    <col min="39" max="39" width="10.33203125" style="84" customWidth="1" outlineLevel="1"/>
    <col min="40" max="40" width="35.44140625" style="84" customWidth="1" outlineLevel="1"/>
    <col min="41" max="42" width="9.88671875" style="84" customWidth="1" outlineLevel="1"/>
    <col min="43" max="43" width="36.44140625" style="84" customWidth="1" outlineLevel="1"/>
    <col min="44" max="44" width="8.33203125" style="84" customWidth="1" outlineLevel="1"/>
    <col min="45" max="45" width="9" style="84" customWidth="1" outlineLevel="1"/>
    <col min="46" max="46" width="63.6640625" style="84" customWidth="1" outlineLevel="1"/>
    <col min="47" max="47" width="13" style="84" customWidth="1" outlineLevel="1"/>
    <col min="48" max="48" width="11.109375" style="84" customWidth="1" outlineLevel="1"/>
    <col min="49" max="49" width="35.44140625" style="84" customWidth="1" outlineLevel="1"/>
    <col min="50" max="51" width="10.88671875" style="84" customWidth="1" outlineLevel="1"/>
    <col min="52" max="52" width="14.5546875" style="84" customWidth="1" outlineLevel="1"/>
    <col min="53" max="53" width="11.6640625" style="84" customWidth="1" outlineLevel="1"/>
    <col min="54" max="54" width="5.33203125" style="84" customWidth="1" outlineLevel="1"/>
    <col min="55" max="55" width="44" style="84" customWidth="1" outlineLevel="1"/>
    <col min="56" max="56" width="7.109375" style="84" customWidth="1" outlineLevel="1"/>
    <col min="57" max="57" width="7" style="84" customWidth="1" outlineLevel="1"/>
    <col min="58" max="58" width="4" style="26" customWidth="1" outlineLevel="1"/>
    <col min="59" max="59" width="21.109375" style="26" customWidth="1" outlineLevel="1"/>
    <col min="60" max="67" width="11.44140625" style="26" customWidth="1" outlineLevel="1"/>
    <col min="68" max="93" width="11.44140625" style="26"/>
  </cols>
  <sheetData>
    <row r="1" spans="2:65" ht="30" customHeight="1" x14ac:dyDescent="0.3">
      <c r="B1" s="26"/>
      <c r="C1" s="26"/>
      <c r="D1" s="26"/>
      <c r="E1" s="26"/>
      <c r="F1" s="26"/>
      <c r="G1" s="26"/>
      <c r="H1" s="26"/>
      <c r="I1" s="26"/>
      <c r="J1" s="26"/>
      <c r="L1" s="26"/>
      <c r="M1" s="26"/>
      <c r="N1" s="26"/>
      <c r="O1" s="26"/>
      <c r="P1" s="26"/>
      <c r="Q1" s="26"/>
      <c r="R1" s="26"/>
      <c r="S1" s="26"/>
      <c r="T1" s="561"/>
      <c r="U1" s="561"/>
      <c r="V1" s="26"/>
      <c r="W1" s="26"/>
      <c r="X1" s="26"/>
      <c r="Y1" s="26"/>
      <c r="Z1" s="26"/>
      <c r="AA1" s="26"/>
      <c r="AB1" s="26"/>
      <c r="AC1" s="26"/>
      <c r="AD1" s="26"/>
      <c r="AE1" s="26"/>
      <c r="AF1" s="561"/>
      <c r="AG1" s="561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</row>
    <row r="2" spans="2:65" s="26" customFormat="1" ht="48" customHeight="1" x14ac:dyDescent="0.3">
      <c r="B2" s="30"/>
      <c r="C2" s="30"/>
      <c r="D2" s="30"/>
      <c r="E2" s="352" t="s">
        <v>301</v>
      </c>
      <c r="F2" s="30"/>
      <c r="G2" s="30"/>
      <c r="H2" s="30"/>
      <c r="I2" s="30"/>
      <c r="T2" s="561"/>
      <c r="U2" s="561"/>
      <c r="AF2" s="561"/>
      <c r="AG2" s="561"/>
    </row>
    <row r="3" spans="2:65" ht="15.75" customHeight="1" thickBot="1" x14ac:dyDescent="0.35">
      <c r="B3" s="163"/>
      <c r="C3" s="161"/>
      <c r="D3" s="94"/>
      <c r="E3" s="94"/>
      <c r="F3" s="30"/>
      <c r="G3" s="403"/>
      <c r="H3" s="404"/>
      <c r="I3" s="30"/>
      <c r="M3" s="11"/>
      <c r="N3" s="11"/>
      <c r="O3" s="11"/>
      <c r="P3" s="11"/>
      <c r="Q3" s="11"/>
      <c r="R3" s="11"/>
      <c r="S3" s="11"/>
      <c r="T3" s="562"/>
      <c r="U3" s="562"/>
      <c r="V3" s="11"/>
      <c r="W3" s="11"/>
      <c r="X3" s="11"/>
      <c r="Y3" s="11"/>
      <c r="Z3" s="11"/>
      <c r="AA3" s="11"/>
      <c r="AB3" s="11"/>
      <c r="AC3" s="11"/>
      <c r="AD3" s="11"/>
      <c r="AE3" s="11"/>
      <c r="AF3" s="562"/>
      <c r="AG3" s="562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</row>
    <row r="4" spans="2:65" ht="27.75" customHeight="1" thickTop="1" thickBot="1" x14ac:dyDescent="0.45">
      <c r="B4" s="163" t="s">
        <v>380</v>
      </c>
      <c r="C4" s="162"/>
      <c r="D4" s="351"/>
      <c r="F4" s="350" t="s">
        <v>738</v>
      </c>
      <c r="G4" s="32"/>
      <c r="H4" s="32"/>
      <c r="I4" s="30"/>
      <c r="L4" s="33"/>
      <c r="M4" s="34"/>
      <c r="N4" s="34"/>
      <c r="O4" s="34"/>
      <c r="P4" s="34"/>
      <c r="Q4" s="34"/>
      <c r="R4" s="34"/>
      <c r="S4" s="34"/>
      <c r="T4" s="563"/>
      <c r="U4" s="563"/>
      <c r="V4" s="34"/>
      <c r="W4" s="34"/>
      <c r="X4" s="34"/>
      <c r="Y4" s="34"/>
      <c r="Z4" s="34"/>
      <c r="AA4" s="34"/>
      <c r="AB4" s="34"/>
      <c r="AC4" s="34"/>
      <c r="AD4" s="34"/>
      <c r="AE4" s="34"/>
      <c r="AF4" s="563"/>
      <c r="AG4" s="563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5"/>
      <c r="BG4" s="35"/>
      <c r="BH4" s="35"/>
      <c r="BI4" s="35"/>
      <c r="BJ4" s="35"/>
      <c r="BK4" s="35"/>
      <c r="BL4" s="35"/>
      <c r="BM4" s="36"/>
    </row>
    <row r="5" spans="2:65" ht="20.25" customHeight="1" thickBot="1" x14ac:dyDescent="0.55000000000000004">
      <c r="B5" s="163"/>
      <c r="C5" s="162"/>
      <c r="D5" s="37"/>
      <c r="E5" s="31"/>
      <c r="F5" s="32"/>
      <c r="G5" s="32"/>
      <c r="H5" s="32"/>
      <c r="I5" s="30"/>
      <c r="L5" s="38"/>
      <c r="M5" s="205" t="s">
        <v>498</v>
      </c>
      <c r="N5" s="206"/>
      <c r="O5" s="353"/>
      <c r="P5" s="11"/>
      <c r="Q5" s="11"/>
      <c r="R5" s="11"/>
      <c r="S5" s="11"/>
      <c r="T5" s="562"/>
      <c r="U5" s="562"/>
      <c r="V5" s="11"/>
      <c r="W5" s="11"/>
      <c r="X5" s="11"/>
      <c r="Y5" s="11"/>
      <c r="Z5" s="11"/>
      <c r="AA5" s="11"/>
      <c r="AB5" s="11"/>
      <c r="AC5" s="11"/>
      <c r="AD5" s="11"/>
      <c r="AE5" s="11"/>
      <c r="AF5" s="562"/>
      <c r="AG5" s="562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M5" s="39"/>
    </row>
    <row r="6" spans="2:65" ht="21" customHeight="1" thickBot="1" x14ac:dyDescent="0.4">
      <c r="B6" s="156" t="s">
        <v>228</v>
      </c>
      <c r="C6" s="642" t="str">
        <f>'01 Kundenprofil'!C6:E6</f>
        <v>Antonio</v>
      </c>
      <c r="D6" s="643"/>
      <c r="E6" s="373" t="str">
        <f>'01 Kundenprofil'!C5</f>
        <v xml:space="preserve">Pasculli </v>
      </c>
      <c r="F6" s="247" t="s">
        <v>230</v>
      </c>
      <c r="G6" s="32"/>
      <c r="H6" s="32"/>
      <c r="I6" s="247" t="s">
        <v>207</v>
      </c>
      <c r="J6" s="40" t="s">
        <v>136</v>
      </c>
      <c r="L6" s="38"/>
      <c r="M6" s="649" t="s">
        <v>134</v>
      </c>
      <c r="N6" s="650"/>
      <c r="O6" s="651"/>
      <c r="P6" s="11"/>
      <c r="Q6" s="11"/>
      <c r="R6" s="11"/>
      <c r="S6" s="11"/>
      <c r="T6" s="562"/>
      <c r="U6" s="562"/>
      <c r="V6" s="11"/>
      <c r="W6" s="11"/>
      <c r="X6" s="11"/>
      <c r="Y6" s="11"/>
      <c r="Z6" s="11"/>
      <c r="AA6" s="11"/>
      <c r="AB6" s="11"/>
      <c r="AC6" s="11"/>
      <c r="AD6" s="11"/>
      <c r="AE6" s="11"/>
      <c r="AF6" s="562"/>
      <c r="AG6" s="562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M6" s="39"/>
    </row>
    <row r="7" spans="2:65" ht="18.75" customHeight="1" x14ac:dyDescent="0.35">
      <c r="B7" s="51"/>
      <c r="C7" s="51"/>
      <c r="D7" s="51"/>
      <c r="E7" s="51"/>
      <c r="F7" s="9"/>
      <c r="G7" s="9"/>
      <c r="H7" s="9"/>
      <c r="I7" s="115"/>
      <c r="L7" s="38"/>
      <c r="M7" s="551" t="s">
        <v>137</v>
      </c>
      <c r="N7" s="552" t="s">
        <v>68</v>
      </c>
      <c r="O7" s="552" t="s">
        <v>138</v>
      </c>
      <c r="P7" s="550" t="s">
        <v>139</v>
      </c>
      <c r="Q7" s="42" t="s">
        <v>68</v>
      </c>
      <c r="R7" s="43" t="s">
        <v>138</v>
      </c>
      <c r="S7" s="41" t="s">
        <v>94</v>
      </c>
      <c r="T7" s="564" t="s">
        <v>68</v>
      </c>
      <c r="U7" s="568" t="s">
        <v>138</v>
      </c>
      <c r="V7" s="113" t="s">
        <v>77</v>
      </c>
      <c r="W7" s="42" t="s">
        <v>68</v>
      </c>
      <c r="X7" s="43" t="s">
        <v>138</v>
      </c>
      <c r="Y7" s="41" t="s">
        <v>12</v>
      </c>
      <c r="Z7" s="42" t="s">
        <v>68</v>
      </c>
      <c r="AA7" s="43" t="s">
        <v>138</v>
      </c>
      <c r="AB7" s="113" t="s">
        <v>14</v>
      </c>
      <c r="AC7" s="42" t="s">
        <v>68</v>
      </c>
      <c r="AD7" s="43" t="s">
        <v>138</v>
      </c>
      <c r="AE7" s="114" t="s">
        <v>15</v>
      </c>
      <c r="AF7" s="564" t="s">
        <v>68</v>
      </c>
      <c r="AG7" s="568" t="s">
        <v>138</v>
      </c>
      <c r="AH7" s="113" t="s">
        <v>79</v>
      </c>
      <c r="AI7" s="42" t="s">
        <v>68</v>
      </c>
      <c r="AJ7" s="43" t="s">
        <v>138</v>
      </c>
      <c r="AK7" s="114" t="s">
        <v>16</v>
      </c>
      <c r="AL7" s="42" t="s">
        <v>68</v>
      </c>
      <c r="AM7" s="43" t="s">
        <v>138</v>
      </c>
      <c r="AN7" s="113" t="s">
        <v>17</v>
      </c>
      <c r="AO7" s="42" t="s">
        <v>68</v>
      </c>
      <c r="AP7" s="43" t="s">
        <v>138</v>
      </c>
      <c r="AQ7" s="114" t="s">
        <v>19</v>
      </c>
      <c r="AR7" s="42" t="s">
        <v>68</v>
      </c>
      <c r="AS7" s="43" t="s">
        <v>138</v>
      </c>
      <c r="AT7" s="45" t="s">
        <v>140</v>
      </c>
      <c r="AU7" s="42" t="s">
        <v>68</v>
      </c>
      <c r="AV7" s="43" t="s">
        <v>138</v>
      </c>
      <c r="AW7" s="113" t="s">
        <v>20</v>
      </c>
      <c r="AX7" s="42" t="s">
        <v>68</v>
      </c>
      <c r="AY7" s="43" t="s">
        <v>135</v>
      </c>
      <c r="AZ7" s="44" t="s">
        <v>130</v>
      </c>
      <c r="BA7" s="44"/>
      <c r="BB7" s="46" t="s">
        <v>141</v>
      </c>
      <c r="BC7" s="113" t="s">
        <v>142</v>
      </c>
      <c r="BD7" s="42" t="s">
        <v>68</v>
      </c>
      <c r="BE7" s="43" t="s">
        <v>138</v>
      </c>
      <c r="BG7" s="646" t="s">
        <v>224</v>
      </c>
      <c r="BH7" s="47"/>
      <c r="BI7" s="48"/>
      <c r="BJ7" s="49" t="s">
        <v>68</v>
      </c>
      <c r="BK7" s="50" t="s">
        <v>135</v>
      </c>
      <c r="BM7" s="39"/>
    </row>
    <row r="8" spans="2:65" ht="18.75" customHeight="1" x14ac:dyDescent="0.35">
      <c r="B8" s="155" t="s">
        <v>221</v>
      </c>
      <c r="C8" s="158"/>
      <c r="D8" s="59"/>
      <c r="E8" s="148" t="s">
        <v>482</v>
      </c>
      <c r="F8" s="147">
        <f>VLOOKUP(E8,M8:O41,2,FALSE)</f>
        <v>4750</v>
      </c>
      <c r="G8" s="405"/>
      <c r="H8" s="405"/>
      <c r="I8" s="359">
        <f>VLOOKUP(E8,M8:O41,3,FALSE)</f>
        <v>1700</v>
      </c>
      <c r="J8" s="29" t="s">
        <v>143</v>
      </c>
      <c r="L8" s="38"/>
      <c r="M8" s="547" t="s">
        <v>144</v>
      </c>
      <c r="N8" s="553">
        <v>0</v>
      </c>
      <c r="O8" s="554">
        <v>0</v>
      </c>
      <c r="P8" s="11" t="s">
        <v>144</v>
      </c>
      <c r="Q8" s="53">
        <v>0</v>
      </c>
      <c r="R8" s="54">
        <v>0</v>
      </c>
      <c r="S8" s="52" t="s">
        <v>144</v>
      </c>
      <c r="T8" s="562">
        <v>0</v>
      </c>
      <c r="U8" s="572">
        <v>0</v>
      </c>
      <c r="V8" s="52" t="s">
        <v>144</v>
      </c>
      <c r="W8" s="53">
        <v>0</v>
      </c>
      <c r="X8" s="54">
        <v>0</v>
      </c>
      <c r="Y8" s="11" t="s">
        <v>144</v>
      </c>
      <c r="Z8" s="53">
        <v>0</v>
      </c>
      <c r="AA8" s="53">
        <v>0</v>
      </c>
      <c r="AB8" s="52" t="s">
        <v>144</v>
      </c>
      <c r="AC8" s="53">
        <v>0</v>
      </c>
      <c r="AD8" s="54">
        <v>0</v>
      </c>
      <c r="AE8" s="11" t="s">
        <v>144</v>
      </c>
      <c r="AF8" s="562">
        <v>0</v>
      </c>
      <c r="AG8" s="562">
        <v>0</v>
      </c>
      <c r="AH8" s="52" t="s">
        <v>144</v>
      </c>
      <c r="AI8" s="53">
        <v>0</v>
      </c>
      <c r="AJ8" s="54">
        <v>0</v>
      </c>
      <c r="AK8" s="11" t="s">
        <v>144</v>
      </c>
      <c r="AL8" s="53">
        <v>0</v>
      </c>
      <c r="AM8" s="53">
        <v>0</v>
      </c>
      <c r="AN8" s="52" t="s">
        <v>144</v>
      </c>
      <c r="AO8" s="53">
        <v>0</v>
      </c>
      <c r="AP8" s="54">
        <v>0</v>
      </c>
      <c r="AQ8" s="11" t="s">
        <v>144</v>
      </c>
      <c r="AR8" s="53">
        <v>0</v>
      </c>
      <c r="AS8" s="53">
        <v>0</v>
      </c>
      <c r="AT8" s="52" t="s">
        <v>144</v>
      </c>
      <c r="AU8" s="53">
        <v>0</v>
      </c>
      <c r="AV8" s="54">
        <v>0</v>
      </c>
      <c r="AW8" s="52" t="s">
        <v>144</v>
      </c>
      <c r="AX8" s="53">
        <v>0</v>
      </c>
      <c r="AY8" s="54">
        <v>0</v>
      </c>
      <c r="AZ8" s="52" t="s">
        <v>144</v>
      </c>
      <c r="BA8" s="52" t="s">
        <v>144</v>
      </c>
      <c r="BB8" s="55"/>
      <c r="BC8" s="52"/>
      <c r="BD8" s="53"/>
      <c r="BE8" s="54"/>
      <c r="BG8" s="647"/>
      <c r="BH8" s="56" t="s">
        <v>145</v>
      </c>
      <c r="BI8" s="56"/>
      <c r="BJ8" s="57">
        <v>59</v>
      </c>
      <c r="BK8" s="57">
        <v>18.5</v>
      </c>
      <c r="BM8" s="39"/>
    </row>
    <row r="9" spans="2:65" ht="18.75" customHeight="1" x14ac:dyDescent="0.35">
      <c r="B9" s="652" t="s">
        <v>310</v>
      </c>
      <c r="C9" s="652"/>
      <c r="D9" s="59"/>
      <c r="E9" s="65"/>
      <c r="F9" s="66"/>
      <c r="G9" s="66"/>
      <c r="H9" s="66"/>
      <c r="I9" s="60"/>
      <c r="L9" s="38">
        <v>1</v>
      </c>
      <c r="M9" s="545" t="s">
        <v>482</v>
      </c>
      <c r="N9" s="546">
        <v>4750</v>
      </c>
      <c r="O9" s="555">
        <v>1700</v>
      </c>
      <c r="P9" s="582" t="s">
        <v>499</v>
      </c>
      <c r="Q9" s="546"/>
      <c r="R9" s="546"/>
      <c r="S9" s="576" t="s">
        <v>509</v>
      </c>
      <c r="T9" s="577"/>
      <c r="U9" s="577"/>
      <c r="V9" s="582" t="s">
        <v>531</v>
      </c>
      <c r="W9" s="546"/>
      <c r="X9" s="546"/>
      <c r="Y9" s="582" t="s">
        <v>577</v>
      </c>
      <c r="Z9" s="546"/>
      <c r="AA9" s="546"/>
      <c r="AB9" s="582" t="s">
        <v>577</v>
      </c>
      <c r="AC9" s="546"/>
      <c r="AD9" s="559"/>
      <c r="AE9" s="582" t="s">
        <v>577</v>
      </c>
      <c r="AF9" s="587"/>
      <c r="AG9" s="587"/>
      <c r="AH9" s="582" t="s">
        <v>619</v>
      </c>
      <c r="AI9" s="546"/>
      <c r="AJ9" s="546"/>
      <c r="AK9" s="545"/>
      <c r="AL9" s="546"/>
      <c r="AM9" s="546"/>
      <c r="AN9" s="545"/>
      <c r="AO9" s="546"/>
      <c r="AP9" s="559"/>
      <c r="AQ9" s="545"/>
      <c r="AR9" s="546"/>
      <c r="AS9" s="546"/>
      <c r="AT9" s="11"/>
      <c r="AU9" s="53"/>
      <c r="AV9" s="53"/>
      <c r="AW9" s="545"/>
      <c r="AX9" s="546"/>
      <c r="AY9" s="546"/>
      <c r="AZ9" s="61" t="s">
        <v>345</v>
      </c>
      <c r="BA9" s="400" t="s">
        <v>167</v>
      </c>
      <c r="BB9" s="64" t="s">
        <v>133</v>
      </c>
      <c r="BC9" s="61" t="s">
        <v>147</v>
      </c>
      <c r="BD9" s="62">
        <v>2.5</v>
      </c>
      <c r="BE9" s="63">
        <v>0.71</v>
      </c>
      <c r="BG9" s="647"/>
      <c r="BH9" s="56"/>
      <c r="BI9" s="56"/>
      <c r="BJ9" s="57"/>
      <c r="BK9" s="57"/>
      <c r="BM9" s="39"/>
    </row>
    <row r="10" spans="2:65" ht="18.75" customHeight="1" x14ac:dyDescent="0.35">
      <c r="B10" s="155" t="s">
        <v>307</v>
      </c>
      <c r="C10" s="158"/>
      <c r="D10" s="348"/>
      <c r="E10" s="358">
        <v>0</v>
      </c>
      <c r="F10" s="147">
        <f>IF(E10,420)+IF(E10,0)</f>
        <v>0</v>
      </c>
      <c r="G10" s="66"/>
      <c r="H10" s="66"/>
      <c r="I10" s="359">
        <f>IF(E10,140)+IF(H11,0)</f>
        <v>0</v>
      </c>
      <c r="J10" s="29" t="s">
        <v>143</v>
      </c>
      <c r="L10" s="38">
        <v>2</v>
      </c>
      <c r="M10" s="545" t="s">
        <v>483</v>
      </c>
      <c r="N10" s="546">
        <v>4750</v>
      </c>
      <c r="O10" s="555">
        <v>1750</v>
      </c>
      <c r="P10" s="574" t="s">
        <v>432</v>
      </c>
      <c r="Q10" s="555">
        <v>4145</v>
      </c>
      <c r="R10" s="555">
        <v>2181.29</v>
      </c>
      <c r="S10" s="545" t="s">
        <v>468</v>
      </c>
      <c r="T10" s="577">
        <v>1179</v>
      </c>
      <c r="U10" s="577">
        <v>432</v>
      </c>
      <c r="V10" s="545" t="s">
        <v>538</v>
      </c>
      <c r="W10" s="546">
        <v>87.9</v>
      </c>
      <c r="X10" s="546">
        <v>23.5</v>
      </c>
      <c r="Y10" s="574" t="s">
        <v>578</v>
      </c>
      <c r="Z10" s="546">
        <v>698</v>
      </c>
      <c r="AA10" s="546">
        <v>255</v>
      </c>
      <c r="AB10" s="545" t="s">
        <v>594</v>
      </c>
      <c r="AC10" s="546">
        <v>120</v>
      </c>
      <c r="AD10" s="559">
        <v>55</v>
      </c>
      <c r="AE10" s="586" t="s">
        <v>604</v>
      </c>
      <c r="AF10" s="587">
        <v>275</v>
      </c>
      <c r="AG10" s="587">
        <v>89</v>
      </c>
      <c r="AH10" s="545" t="s">
        <v>620</v>
      </c>
      <c r="AI10" s="546">
        <v>49</v>
      </c>
      <c r="AJ10" s="546">
        <v>8.9</v>
      </c>
      <c r="AK10" s="545" t="s">
        <v>640</v>
      </c>
      <c r="AL10" s="546">
        <v>254.95</v>
      </c>
      <c r="AM10" s="546">
        <v>139.9</v>
      </c>
      <c r="AN10" s="545" t="s">
        <v>656</v>
      </c>
      <c r="AO10" s="546">
        <v>69.95</v>
      </c>
      <c r="AP10" s="559">
        <v>29</v>
      </c>
      <c r="AQ10" s="545" t="s">
        <v>663</v>
      </c>
      <c r="AR10" s="546">
        <v>12</v>
      </c>
      <c r="AS10" s="546">
        <v>6</v>
      </c>
      <c r="AT10" s="545"/>
      <c r="AU10" s="546"/>
      <c r="AV10" s="546"/>
      <c r="AW10" s="545" t="s">
        <v>723</v>
      </c>
      <c r="AX10" s="546">
        <v>19.899999999999999</v>
      </c>
      <c r="AY10" s="546">
        <v>10</v>
      </c>
      <c r="AZ10" s="61" t="s">
        <v>346</v>
      </c>
      <c r="BA10" s="400" t="s">
        <v>168</v>
      </c>
      <c r="BB10" s="64" t="s">
        <v>132</v>
      </c>
      <c r="BC10" s="61" t="s">
        <v>148</v>
      </c>
      <c r="BD10" s="62">
        <v>6.5</v>
      </c>
      <c r="BE10" s="63">
        <v>1.32</v>
      </c>
      <c r="BG10" s="647"/>
      <c r="BH10" s="56" t="s">
        <v>149</v>
      </c>
      <c r="BI10" s="56"/>
      <c r="BJ10" s="57">
        <v>88</v>
      </c>
      <c r="BK10" s="57">
        <v>25</v>
      </c>
      <c r="BL10" s="26" t="s">
        <v>150</v>
      </c>
      <c r="BM10" s="39"/>
    </row>
    <row r="11" spans="2:65" ht="18.75" customHeight="1" x14ac:dyDescent="0.35">
      <c r="B11" s="157"/>
      <c r="C11" s="157"/>
      <c r="D11" s="59"/>
      <c r="E11" s="65"/>
      <c r="F11" s="66"/>
      <c r="G11" s="66"/>
      <c r="H11" s="66"/>
      <c r="I11" s="60"/>
      <c r="L11" s="38">
        <v>3</v>
      </c>
      <c r="M11" s="545" t="s">
        <v>481</v>
      </c>
      <c r="N11" s="546">
        <v>4990</v>
      </c>
      <c r="O11" s="555">
        <v>2010</v>
      </c>
      <c r="P11" s="574" t="s">
        <v>433</v>
      </c>
      <c r="Q11" s="555">
        <v>5300</v>
      </c>
      <c r="R11" s="555">
        <v>2778.85</v>
      </c>
      <c r="S11" s="545" t="s">
        <v>469</v>
      </c>
      <c r="T11" s="577">
        <v>1179</v>
      </c>
      <c r="U11" s="577">
        <v>432</v>
      </c>
      <c r="V11" s="545" t="s">
        <v>539</v>
      </c>
      <c r="W11" s="546">
        <v>87.9</v>
      </c>
      <c r="X11" s="546">
        <v>23.5</v>
      </c>
      <c r="Y11" s="545" t="s">
        <v>579</v>
      </c>
      <c r="Z11" s="546">
        <v>483</v>
      </c>
      <c r="AA11" s="546">
        <v>216</v>
      </c>
      <c r="AB11" s="545" t="s">
        <v>598</v>
      </c>
      <c r="AC11" s="546">
        <v>74</v>
      </c>
      <c r="AD11" s="559">
        <v>28</v>
      </c>
      <c r="AE11" s="586" t="s">
        <v>605</v>
      </c>
      <c r="AF11" s="588">
        <v>275</v>
      </c>
      <c r="AG11" s="588">
        <v>89</v>
      </c>
      <c r="AH11" s="545" t="s">
        <v>621</v>
      </c>
      <c r="AI11" s="546">
        <v>280</v>
      </c>
      <c r="AJ11" s="546">
        <v>55</v>
      </c>
      <c r="AK11" s="545" t="s">
        <v>648</v>
      </c>
      <c r="AL11" s="546">
        <v>254.95</v>
      </c>
      <c r="AM11" s="546">
        <v>139.9</v>
      </c>
      <c r="AN11" s="545" t="s">
        <v>660</v>
      </c>
      <c r="AO11" s="546">
        <v>59.9</v>
      </c>
      <c r="AP11" s="559">
        <v>25</v>
      </c>
      <c r="AQ11" s="545" t="s">
        <v>664</v>
      </c>
      <c r="AR11" s="546">
        <v>35</v>
      </c>
      <c r="AS11" s="546">
        <v>14.5</v>
      </c>
      <c r="AT11" s="545" t="s">
        <v>676</v>
      </c>
      <c r="AU11" s="546">
        <v>50</v>
      </c>
      <c r="AV11" s="546">
        <v>15</v>
      </c>
      <c r="AW11" s="545" t="s">
        <v>724</v>
      </c>
      <c r="AX11" s="546">
        <v>19.899999999999999</v>
      </c>
      <c r="AY11" s="546">
        <v>10</v>
      </c>
      <c r="AZ11" s="61" t="s">
        <v>347</v>
      </c>
      <c r="BA11" s="400" t="s">
        <v>169</v>
      </c>
      <c r="BB11" s="64" t="s">
        <v>151</v>
      </c>
      <c r="BC11" s="61" t="s">
        <v>152</v>
      </c>
      <c r="BD11" s="62">
        <v>7.9</v>
      </c>
      <c r="BE11" s="63">
        <v>1.38</v>
      </c>
      <c r="BG11" s="647"/>
      <c r="BH11" s="30"/>
      <c r="BI11" s="30"/>
      <c r="BJ11" s="67">
        <f>SUM(BJ8:BJ10)</f>
        <v>147</v>
      </c>
      <c r="BK11" s="67">
        <f>SUM(BK8:BK10)</f>
        <v>43.5</v>
      </c>
      <c r="BM11" s="39"/>
    </row>
    <row r="12" spans="2:65" ht="18.75" customHeight="1" x14ac:dyDescent="0.35">
      <c r="B12" s="155" t="s">
        <v>130</v>
      </c>
      <c r="C12" s="158"/>
      <c r="D12" s="59"/>
      <c r="E12" s="149" t="s">
        <v>346</v>
      </c>
      <c r="G12" s="66"/>
      <c r="H12" s="66"/>
      <c r="I12" s="60"/>
      <c r="L12" s="38">
        <v>4</v>
      </c>
      <c r="M12" s="545" t="s">
        <v>484</v>
      </c>
      <c r="N12" s="546">
        <v>4490</v>
      </c>
      <c r="O12" s="555">
        <v>1650</v>
      </c>
      <c r="P12" s="574" t="s">
        <v>461</v>
      </c>
      <c r="Q12" s="555">
        <v>3580</v>
      </c>
      <c r="R12" s="555">
        <v>1881</v>
      </c>
      <c r="S12" s="545" t="s">
        <v>493</v>
      </c>
      <c r="T12" s="577">
        <v>587</v>
      </c>
      <c r="U12" s="577">
        <v>203</v>
      </c>
      <c r="V12" s="545" t="s">
        <v>540</v>
      </c>
      <c r="W12" s="546">
        <v>87.9</v>
      </c>
      <c r="X12" s="546">
        <v>23.5</v>
      </c>
      <c r="Y12" s="545" t="s">
        <v>580</v>
      </c>
      <c r="Z12" s="546">
        <v>865</v>
      </c>
      <c r="AA12" s="546">
        <v>347</v>
      </c>
      <c r="AB12" s="545" t="s">
        <v>595</v>
      </c>
      <c r="AC12" s="546">
        <v>89</v>
      </c>
      <c r="AD12" s="559">
        <v>33</v>
      </c>
      <c r="AE12" s="586" t="s">
        <v>606</v>
      </c>
      <c r="AF12" s="588">
        <v>99</v>
      </c>
      <c r="AG12" s="588">
        <v>35.5</v>
      </c>
      <c r="AH12" s="545" t="s">
        <v>622</v>
      </c>
      <c r="AI12" s="546">
        <v>145</v>
      </c>
      <c r="AJ12" s="546">
        <v>30</v>
      </c>
      <c r="AK12" s="545" t="s">
        <v>641</v>
      </c>
      <c r="AL12" s="546">
        <v>165</v>
      </c>
      <c r="AM12" s="546">
        <v>89</v>
      </c>
      <c r="AN12" s="545" t="s">
        <v>661</v>
      </c>
      <c r="AO12" s="546">
        <v>15.5</v>
      </c>
      <c r="AP12" s="559">
        <v>6.5</v>
      </c>
      <c r="AQ12" s="545" t="s">
        <v>665</v>
      </c>
      <c r="AR12" s="546">
        <v>45</v>
      </c>
      <c r="AS12" s="546">
        <v>22</v>
      </c>
      <c r="AT12" s="545" t="s">
        <v>677</v>
      </c>
      <c r="AU12" s="546">
        <v>50</v>
      </c>
      <c r="AV12" s="546">
        <v>15</v>
      </c>
      <c r="AW12" s="545" t="s">
        <v>725</v>
      </c>
      <c r="AX12" s="546">
        <v>40</v>
      </c>
      <c r="AY12" s="546">
        <v>20</v>
      </c>
      <c r="AZ12" s="61" t="s">
        <v>174</v>
      </c>
      <c r="BA12" s="400" t="s">
        <v>170</v>
      </c>
      <c r="BB12" s="64" t="s">
        <v>153</v>
      </c>
      <c r="BC12" s="61" t="s">
        <v>154</v>
      </c>
      <c r="BD12" s="62">
        <v>6.5</v>
      </c>
      <c r="BE12" s="63">
        <v>1.32</v>
      </c>
      <c r="BG12" s="648"/>
      <c r="BH12" s="68"/>
      <c r="BI12" s="68"/>
      <c r="BJ12" s="69">
        <v>120</v>
      </c>
      <c r="BK12" s="70"/>
      <c r="BM12" s="39"/>
    </row>
    <row r="13" spans="2:65" ht="18.75" customHeight="1" x14ac:dyDescent="0.35">
      <c r="B13" s="159"/>
      <c r="C13" s="159"/>
      <c r="D13" s="59"/>
      <c r="E13" s="149" t="s">
        <v>144</v>
      </c>
      <c r="F13" s="66"/>
      <c r="G13" s="66"/>
      <c r="H13" s="66"/>
      <c r="I13" s="60"/>
      <c r="L13" s="38">
        <v>5</v>
      </c>
      <c r="M13" s="545" t="s">
        <v>485</v>
      </c>
      <c r="N13" s="546">
        <v>3990</v>
      </c>
      <c r="O13" s="555">
        <v>1600</v>
      </c>
      <c r="P13" s="574"/>
      <c r="Q13" s="555"/>
      <c r="R13" s="555"/>
      <c r="S13" s="545" t="s">
        <v>494</v>
      </c>
      <c r="T13" s="577">
        <v>1749</v>
      </c>
      <c r="U13" s="577">
        <v>690</v>
      </c>
      <c r="V13" s="545" t="s">
        <v>541</v>
      </c>
      <c r="W13" s="546">
        <v>87.9</v>
      </c>
      <c r="X13" s="546">
        <v>23.5</v>
      </c>
      <c r="Y13" s="545"/>
      <c r="Z13" s="546"/>
      <c r="AA13" s="546"/>
      <c r="AB13" s="545" t="s">
        <v>596</v>
      </c>
      <c r="AC13" s="546">
        <v>180</v>
      </c>
      <c r="AD13" s="559">
        <v>58.3</v>
      </c>
      <c r="AE13" s="545" t="s">
        <v>607</v>
      </c>
      <c r="AF13" s="577">
        <v>99</v>
      </c>
      <c r="AG13" s="577">
        <v>35.5</v>
      </c>
      <c r="AH13" s="545" t="s">
        <v>623</v>
      </c>
      <c r="AI13" s="546">
        <v>340</v>
      </c>
      <c r="AJ13" s="546">
        <v>130</v>
      </c>
      <c r="AK13" s="545" t="s">
        <v>649</v>
      </c>
      <c r="AL13" s="546">
        <v>165</v>
      </c>
      <c r="AM13" s="546">
        <v>89</v>
      </c>
      <c r="AN13" s="545" t="s">
        <v>657</v>
      </c>
      <c r="AO13" s="546">
        <v>29.95</v>
      </c>
      <c r="AP13" s="559">
        <v>14.66</v>
      </c>
      <c r="AQ13" s="545" t="s">
        <v>675</v>
      </c>
      <c r="AR13" s="546">
        <v>19.899999999999999</v>
      </c>
      <c r="AS13" s="546">
        <v>9.8000000000000007</v>
      </c>
      <c r="AT13" s="545" t="s">
        <v>678</v>
      </c>
      <c r="AU13" s="546">
        <v>100</v>
      </c>
      <c r="AV13" s="546">
        <v>25</v>
      </c>
      <c r="AW13" s="545"/>
      <c r="AX13" s="546"/>
      <c r="AY13" s="546"/>
      <c r="AZ13" s="61" t="s">
        <v>175</v>
      </c>
      <c r="BA13" s="400" t="s">
        <v>171</v>
      </c>
      <c r="BB13" s="64"/>
      <c r="BC13" s="61" t="s">
        <v>155</v>
      </c>
      <c r="BD13" s="62">
        <v>7.9</v>
      </c>
      <c r="BE13" s="63">
        <v>1.39</v>
      </c>
      <c r="BJ13" s="72"/>
      <c r="BK13" s="27"/>
      <c r="BM13" s="39"/>
    </row>
    <row r="14" spans="2:65" ht="18.75" customHeight="1" x14ac:dyDescent="0.3">
      <c r="B14" s="159"/>
      <c r="C14" s="159"/>
      <c r="D14" s="159"/>
      <c r="E14" s="71"/>
      <c r="F14" s="71"/>
      <c r="G14" s="405"/>
      <c r="H14" s="405"/>
      <c r="I14" s="60"/>
      <c r="L14" s="38">
        <v>6</v>
      </c>
      <c r="M14" s="545" t="s">
        <v>486</v>
      </c>
      <c r="N14" s="546">
        <v>4250</v>
      </c>
      <c r="O14" s="555">
        <v>1600</v>
      </c>
      <c r="P14" s="574" t="s">
        <v>434</v>
      </c>
      <c r="Q14" s="555">
        <v>2400</v>
      </c>
      <c r="R14" s="555">
        <v>1253.01</v>
      </c>
      <c r="S14" s="545" t="s">
        <v>495</v>
      </c>
      <c r="T14" s="577">
        <v>617</v>
      </c>
      <c r="U14" s="577">
        <v>272</v>
      </c>
      <c r="V14" s="545"/>
      <c r="W14" s="546"/>
      <c r="X14" s="546"/>
      <c r="Y14" s="545" t="s">
        <v>581</v>
      </c>
      <c r="Z14" s="546">
        <v>309</v>
      </c>
      <c r="AA14" s="546">
        <v>129</v>
      </c>
      <c r="AB14" s="545" t="s">
        <v>597</v>
      </c>
      <c r="AC14" s="546">
        <v>95</v>
      </c>
      <c r="AD14" s="559">
        <v>48</v>
      </c>
      <c r="AE14" s="545" t="s">
        <v>608</v>
      </c>
      <c r="AF14" s="577">
        <v>109</v>
      </c>
      <c r="AG14" s="577">
        <v>33</v>
      </c>
      <c r="AH14" s="545" t="s">
        <v>624</v>
      </c>
      <c r="AI14" s="546">
        <v>225</v>
      </c>
      <c r="AJ14" s="546">
        <v>39</v>
      </c>
      <c r="AK14" s="545" t="s">
        <v>642</v>
      </c>
      <c r="AL14" s="546">
        <v>145</v>
      </c>
      <c r="AM14" s="546">
        <v>74</v>
      </c>
      <c r="AN14" s="545" t="s">
        <v>662</v>
      </c>
      <c r="AO14" s="546">
        <v>49.95</v>
      </c>
      <c r="AP14" s="559">
        <v>26</v>
      </c>
      <c r="AQ14" s="545"/>
      <c r="AR14" s="546"/>
      <c r="AS14" s="546"/>
      <c r="AT14" s="545" t="s">
        <v>679</v>
      </c>
      <c r="AU14" s="546">
        <v>200</v>
      </c>
      <c r="AV14" s="546">
        <v>50</v>
      </c>
      <c r="AW14" s="545"/>
      <c r="AX14" s="546"/>
      <c r="AY14" s="546"/>
      <c r="AZ14" s="61" t="s">
        <v>176</v>
      </c>
      <c r="BA14" s="400" t="s">
        <v>172</v>
      </c>
      <c r="BB14" s="64"/>
      <c r="BC14" s="61"/>
      <c r="BD14" s="62"/>
      <c r="BE14" s="63"/>
      <c r="BG14" s="646" t="s">
        <v>225</v>
      </c>
      <c r="BH14" s="74"/>
      <c r="BI14" s="75"/>
      <c r="BJ14" s="76" t="s">
        <v>68</v>
      </c>
      <c r="BK14" s="77" t="s">
        <v>135</v>
      </c>
      <c r="BM14" s="39"/>
    </row>
    <row r="15" spans="2:65" ht="18.75" customHeight="1" x14ac:dyDescent="0.35">
      <c r="B15" s="155" t="s">
        <v>156</v>
      </c>
      <c r="C15" s="73"/>
      <c r="D15" s="59"/>
      <c r="E15" s="150" t="s">
        <v>144</v>
      </c>
      <c r="F15" s="147">
        <f>VLOOKUP(E15,P8:R164,2,FALSE)</f>
        <v>0</v>
      </c>
      <c r="G15" s="405"/>
      <c r="H15" s="405"/>
      <c r="I15" s="359">
        <f>VLOOKUP(E15,P8:R164,3,FALSE)</f>
        <v>0</v>
      </c>
      <c r="J15" s="29" t="s">
        <v>143</v>
      </c>
      <c r="L15" s="38">
        <v>7</v>
      </c>
      <c r="M15" s="545" t="s">
        <v>487</v>
      </c>
      <c r="N15" s="546">
        <v>4490</v>
      </c>
      <c r="O15" s="555">
        <v>1650</v>
      </c>
      <c r="P15" s="575" t="s">
        <v>462</v>
      </c>
      <c r="Q15" s="555">
        <v>2040</v>
      </c>
      <c r="R15" s="559">
        <v>1080</v>
      </c>
      <c r="S15" s="545" t="s">
        <v>496</v>
      </c>
      <c r="T15" s="577">
        <v>369</v>
      </c>
      <c r="U15" s="577">
        <v>155</v>
      </c>
      <c r="V15" s="545" t="s">
        <v>542</v>
      </c>
      <c r="W15" s="546">
        <v>99.95</v>
      </c>
      <c r="X15" s="546">
        <v>24</v>
      </c>
      <c r="Y15" s="545" t="s">
        <v>582</v>
      </c>
      <c r="Z15" s="546">
        <v>111</v>
      </c>
      <c r="AA15" s="546">
        <v>42</v>
      </c>
      <c r="AB15" s="545"/>
      <c r="AC15" s="546"/>
      <c r="AD15" s="559"/>
      <c r="AE15" s="545" t="s">
        <v>609</v>
      </c>
      <c r="AF15" s="577">
        <v>109</v>
      </c>
      <c r="AG15" s="589">
        <v>33</v>
      </c>
      <c r="AH15" s="545"/>
      <c r="AI15" s="546"/>
      <c r="AJ15" s="546"/>
      <c r="AK15" s="545"/>
      <c r="AL15" s="546"/>
      <c r="AM15" s="546"/>
      <c r="AN15" s="545" t="s">
        <v>658</v>
      </c>
      <c r="AO15" s="546">
        <v>39.950000000000003</v>
      </c>
      <c r="AP15" s="559">
        <v>17.5</v>
      </c>
      <c r="AQ15" s="545" t="s">
        <v>666</v>
      </c>
      <c r="AR15" s="546">
        <v>21</v>
      </c>
      <c r="AS15" s="546">
        <v>9.2200000000000006</v>
      </c>
      <c r="AT15" s="545" t="s">
        <v>680</v>
      </c>
      <c r="AU15" s="546">
        <v>300</v>
      </c>
      <c r="AV15" s="546">
        <v>100</v>
      </c>
      <c r="AW15" s="545" t="s">
        <v>726</v>
      </c>
      <c r="AX15" s="546">
        <v>44.95</v>
      </c>
      <c r="AY15" s="546">
        <v>18.5</v>
      </c>
      <c r="AZ15" s="61" t="s">
        <v>177</v>
      </c>
      <c r="BA15" s="400" t="s">
        <v>349</v>
      </c>
      <c r="BB15" s="64"/>
      <c r="BC15" s="61" t="s">
        <v>157</v>
      </c>
      <c r="BD15" s="62">
        <v>6.9</v>
      </c>
      <c r="BE15" s="63">
        <v>2.75</v>
      </c>
      <c r="BG15" s="647"/>
      <c r="BH15" s="56" t="s">
        <v>145</v>
      </c>
      <c r="BI15" s="56"/>
      <c r="BJ15" s="57">
        <v>59</v>
      </c>
      <c r="BK15" s="57">
        <v>18.5</v>
      </c>
      <c r="BM15" s="39"/>
    </row>
    <row r="16" spans="2:65" ht="18.75" customHeight="1" x14ac:dyDescent="0.35">
      <c r="B16" s="154" t="s">
        <v>158</v>
      </c>
      <c r="C16" s="79"/>
      <c r="D16" s="80"/>
      <c r="E16" s="152" t="s">
        <v>144</v>
      </c>
      <c r="F16" s="147">
        <f>VLOOKUP(E16,S8:U105,2,FALSE)</f>
        <v>0</v>
      </c>
      <c r="G16" s="403"/>
      <c r="H16" s="403"/>
      <c r="I16" s="248">
        <f>VLOOKUP(E16,S8:U105,3,FALSE)</f>
        <v>0</v>
      </c>
      <c r="J16" s="29" t="s">
        <v>143</v>
      </c>
      <c r="L16" s="38">
        <v>9</v>
      </c>
      <c r="M16" s="595" t="s">
        <v>438</v>
      </c>
      <c r="N16" s="596">
        <v>2990</v>
      </c>
      <c r="O16" s="597">
        <v>1195</v>
      </c>
      <c r="P16" s="575"/>
      <c r="Q16" s="555"/>
      <c r="R16" s="559"/>
      <c r="S16" s="545" t="s">
        <v>497</v>
      </c>
      <c r="T16" s="577">
        <v>1300</v>
      </c>
      <c r="U16" s="577">
        <v>620</v>
      </c>
      <c r="V16" s="545" t="s">
        <v>543</v>
      </c>
      <c r="W16" s="546">
        <v>99.95</v>
      </c>
      <c r="X16" s="546">
        <v>24</v>
      </c>
      <c r="Y16" s="545" t="s">
        <v>583</v>
      </c>
      <c r="Z16" s="546">
        <v>120</v>
      </c>
      <c r="AA16" s="546">
        <v>40</v>
      </c>
      <c r="AB16" s="582" t="s">
        <v>599</v>
      </c>
      <c r="AC16" s="545"/>
      <c r="AD16" s="584"/>
      <c r="AE16" s="545" t="s">
        <v>617</v>
      </c>
      <c r="AF16" s="577">
        <v>235</v>
      </c>
      <c r="AG16" s="589">
        <v>84</v>
      </c>
      <c r="AH16" s="545"/>
      <c r="AI16" s="546"/>
      <c r="AJ16" s="546"/>
      <c r="AK16" s="545"/>
      <c r="AL16" s="546"/>
      <c r="AM16" s="546"/>
      <c r="AN16" s="545"/>
      <c r="AO16" s="546"/>
      <c r="AP16" s="559"/>
      <c r="AQ16" s="545" t="s">
        <v>667</v>
      </c>
      <c r="AR16" s="546">
        <v>30</v>
      </c>
      <c r="AS16" s="546">
        <v>13.2</v>
      </c>
      <c r="AT16" s="545" t="s">
        <v>681</v>
      </c>
      <c r="AU16" s="546">
        <v>500</v>
      </c>
      <c r="AV16" s="546">
        <v>250</v>
      </c>
      <c r="AW16" s="545" t="s">
        <v>727</v>
      </c>
      <c r="AX16" s="546">
        <v>44.95</v>
      </c>
      <c r="AY16" s="546">
        <v>18.5</v>
      </c>
      <c r="AZ16" s="61" t="s">
        <v>348</v>
      </c>
      <c r="BA16" s="400" t="s">
        <v>351</v>
      </c>
      <c r="BB16" s="64"/>
      <c r="BC16" s="61"/>
      <c r="BD16" s="62"/>
      <c r="BE16" s="63"/>
      <c r="BG16" s="647"/>
      <c r="BH16" s="644" t="s">
        <v>159</v>
      </c>
      <c r="BI16" s="645"/>
      <c r="BJ16" s="57">
        <v>10</v>
      </c>
      <c r="BK16" s="57">
        <v>1.5</v>
      </c>
      <c r="BM16" s="39"/>
    </row>
    <row r="17" spans="2:65" ht="18.75" customHeight="1" x14ac:dyDescent="0.35">
      <c r="B17" s="154" t="s">
        <v>77</v>
      </c>
      <c r="C17" s="79"/>
      <c r="D17" s="80"/>
      <c r="E17" s="150" t="s">
        <v>144</v>
      </c>
      <c r="F17" s="147">
        <f>VLOOKUP(E17,V8:X232,2,FALSE)*2</f>
        <v>0</v>
      </c>
      <c r="G17" s="405"/>
      <c r="H17" s="405"/>
      <c r="I17" s="249">
        <f>VLOOKUP(E17,V8:X232,3,FALSE)*2</f>
        <v>0</v>
      </c>
      <c r="J17" s="29" t="s">
        <v>143</v>
      </c>
      <c r="L17" s="38">
        <v>10</v>
      </c>
      <c r="M17" s="545" t="s">
        <v>488</v>
      </c>
      <c r="N17" s="546">
        <v>2790</v>
      </c>
      <c r="O17" s="555">
        <v>950</v>
      </c>
      <c r="P17" s="575" t="s">
        <v>460</v>
      </c>
      <c r="Q17" s="555">
        <v>1750</v>
      </c>
      <c r="R17" s="559">
        <v>920</v>
      </c>
      <c r="S17" s="545" t="s">
        <v>737</v>
      </c>
      <c r="T17" s="577">
        <v>1250</v>
      </c>
      <c r="U17" s="577">
        <v>485</v>
      </c>
      <c r="V17" s="545" t="s">
        <v>544</v>
      </c>
      <c r="W17" s="546">
        <v>99.95</v>
      </c>
      <c r="X17" s="546">
        <v>24</v>
      </c>
      <c r="Y17" s="545" t="s">
        <v>590</v>
      </c>
      <c r="Z17" s="546">
        <v>336</v>
      </c>
      <c r="AA17" s="546">
        <v>40</v>
      </c>
      <c r="AB17" s="545"/>
      <c r="AC17" s="545"/>
      <c r="AD17" s="584"/>
      <c r="AE17" s="545" t="s">
        <v>618</v>
      </c>
      <c r="AF17" s="577">
        <v>235</v>
      </c>
      <c r="AG17" s="589">
        <v>84</v>
      </c>
      <c r="AH17" s="582" t="s">
        <v>625</v>
      </c>
      <c r="AI17" s="546"/>
      <c r="AJ17" s="546"/>
      <c r="AK17" s="545" t="s">
        <v>643</v>
      </c>
      <c r="AL17" s="546">
        <v>55</v>
      </c>
      <c r="AM17" s="546">
        <v>25</v>
      </c>
      <c r="AN17" s="545" t="s">
        <v>659</v>
      </c>
      <c r="AO17" s="546">
        <v>85</v>
      </c>
      <c r="AP17" s="559">
        <v>44</v>
      </c>
      <c r="AQ17" s="545" t="s">
        <v>668</v>
      </c>
      <c r="AR17" s="546">
        <v>21</v>
      </c>
      <c r="AS17" s="546">
        <v>9.2200000000000006</v>
      </c>
      <c r="AT17" s="545" t="s">
        <v>682</v>
      </c>
      <c r="AU17" s="546">
        <v>200</v>
      </c>
      <c r="AV17" s="546">
        <v>100</v>
      </c>
      <c r="AW17" s="545"/>
      <c r="AX17" s="546"/>
      <c r="AY17" s="546"/>
      <c r="AZ17" s="84" t="s">
        <v>384</v>
      </c>
      <c r="BA17" s="400" t="s">
        <v>352</v>
      </c>
      <c r="BB17" s="64"/>
      <c r="BC17" s="61"/>
      <c r="BD17" s="62"/>
      <c r="BE17" s="63"/>
      <c r="BG17" s="647"/>
      <c r="BH17" s="56" t="s">
        <v>149</v>
      </c>
      <c r="BI17" s="56"/>
      <c r="BJ17" s="57">
        <v>88</v>
      </c>
      <c r="BK17" s="57">
        <v>25</v>
      </c>
      <c r="BM17" s="39"/>
    </row>
    <row r="18" spans="2:65" ht="18.75" customHeight="1" x14ac:dyDescent="0.35">
      <c r="B18" s="154" t="s">
        <v>160</v>
      </c>
      <c r="C18" s="363" t="s">
        <v>308</v>
      </c>
      <c r="D18" s="80"/>
      <c r="E18" s="358">
        <v>0</v>
      </c>
      <c r="F18" s="147">
        <f>IF(E18,20)+IF(E18,0)</f>
        <v>0</v>
      </c>
      <c r="G18" s="405"/>
      <c r="H18" s="405"/>
      <c r="I18" s="249">
        <f>IF(F18,10)+IF(E18,0)</f>
        <v>0</v>
      </c>
      <c r="J18" s="29" t="s">
        <v>143</v>
      </c>
      <c r="L18" s="38">
        <v>11</v>
      </c>
      <c r="M18" s="545" t="s">
        <v>404</v>
      </c>
      <c r="N18" s="546">
        <v>2490</v>
      </c>
      <c r="O18" s="555">
        <v>990</v>
      </c>
      <c r="P18" s="575" t="s">
        <v>463</v>
      </c>
      <c r="Q18" s="555">
        <v>1560</v>
      </c>
      <c r="R18" s="559">
        <v>820</v>
      </c>
      <c r="S18" s="582" t="s">
        <v>510</v>
      </c>
      <c r="T18" s="577"/>
      <c r="U18" s="577"/>
      <c r="V18" s="545"/>
      <c r="W18" s="546"/>
      <c r="X18" s="546"/>
      <c r="Y18" s="545" t="s">
        <v>591</v>
      </c>
      <c r="Z18" s="546">
        <v>345</v>
      </c>
      <c r="AA18" s="546">
        <v>137</v>
      </c>
      <c r="AB18" s="545" t="s">
        <v>600</v>
      </c>
      <c r="AC18" s="546">
        <v>130</v>
      </c>
      <c r="AD18" s="559">
        <v>59</v>
      </c>
      <c r="AE18" s="582" t="s">
        <v>610</v>
      </c>
      <c r="AF18" s="577"/>
      <c r="AG18" s="589"/>
      <c r="AH18" s="545" t="s">
        <v>626</v>
      </c>
      <c r="AI18" s="546">
        <v>249</v>
      </c>
      <c r="AJ18" s="546">
        <v>100</v>
      </c>
      <c r="AK18" s="545" t="s">
        <v>644</v>
      </c>
      <c r="AL18" s="546">
        <v>89</v>
      </c>
      <c r="AM18" s="546">
        <v>42</v>
      </c>
      <c r="AN18" s="545"/>
      <c r="AO18" s="546"/>
      <c r="AP18" s="559"/>
      <c r="AQ18" s="545" t="s">
        <v>669</v>
      </c>
      <c r="AR18" s="546">
        <v>19</v>
      </c>
      <c r="AS18" s="546">
        <v>8.34</v>
      </c>
      <c r="AT18" s="545" t="s">
        <v>683</v>
      </c>
      <c r="AU18" s="546">
        <v>300</v>
      </c>
      <c r="AV18" s="546">
        <v>50</v>
      </c>
      <c r="AW18" s="545"/>
      <c r="AX18" s="546"/>
      <c r="AY18" s="546"/>
      <c r="AZ18" s="84" t="s">
        <v>402</v>
      </c>
      <c r="BA18" s="401">
        <v>11</v>
      </c>
      <c r="BB18" s="64"/>
      <c r="BC18" s="61"/>
      <c r="BD18" s="62"/>
      <c r="BE18" s="63"/>
      <c r="BG18" s="647"/>
      <c r="BH18" s="81"/>
      <c r="BI18" s="30"/>
      <c r="BJ18" s="67">
        <f>SUM(BJ15:BJ17)</f>
        <v>157</v>
      </c>
      <c r="BK18" s="67">
        <f>SUM(BK15:BK17)</f>
        <v>45</v>
      </c>
      <c r="BL18" s="26" t="s">
        <v>150</v>
      </c>
      <c r="BM18" s="39"/>
    </row>
    <row r="19" spans="2:65" ht="18.75" customHeight="1" x14ac:dyDescent="0.35">
      <c r="B19" s="155" t="s">
        <v>20</v>
      </c>
      <c r="C19" s="79"/>
      <c r="D19" s="80"/>
      <c r="E19" s="150" t="s">
        <v>144</v>
      </c>
      <c r="F19" s="147">
        <f>VLOOKUP(E19,AW8:AY97,2,FALSE)</f>
        <v>0</v>
      </c>
      <c r="G19" s="405"/>
      <c r="H19" s="405"/>
      <c r="I19" s="249">
        <f>VLOOKUP(E19,AW8:AY12,3,FALSE)</f>
        <v>0</v>
      </c>
      <c r="J19" s="29" t="s">
        <v>143</v>
      </c>
      <c r="L19" s="38">
        <v>12</v>
      </c>
      <c r="M19" s="545" t="s">
        <v>116</v>
      </c>
      <c r="N19" s="546">
        <v>2450</v>
      </c>
      <c r="O19" s="555">
        <v>980</v>
      </c>
      <c r="P19" s="575"/>
      <c r="Q19" s="555"/>
      <c r="R19" s="559"/>
      <c r="S19" s="545"/>
      <c r="T19" s="577"/>
      <c r="U19" s="577"/>
      <c r="V19" s="545" t="s">
        <v>532</v>
      </c>
      <c r="W19" s="546">
        <v>75</v>
      </c>
      <c r="X19" s="546">
        <v>35</v>
      </c>
      <c r="Y19" s="545"/>
      <c r="Z19" s="545"/>
      <c r="AA19" s="546"/>
      <c r="AB19" s="545" t="s">
        <v>601</v>
      </c>
      <c r="AC19" s="546">
        <v>65</v>
      </c>
      <c r="AD19" s="559">
        <v>30</v>
      </c>
      <c r="AE19" s="545" t="s">
        <v>611</v>
      </c>
      <c r="AF19" s="577">
        <v>195</v>
      </c>
      <c r="AG19" s="577">
        <v>93</v>
      </c>
      <c r="AH19" s="545" t="s">
        <v>627</v>
      </c>
      <c r="AI19" s="546">
        <v>269</v>
      </c>
      <c r="AJ19" s="546">
        <v>115</v>
      </c>
      <c r="AK19" s="545" t="s">
        <v>645</v>
      </c>
      <c r="AL19" s="546">
        <v>125</v>
      </c>
      <c r="AM19" s="546">
        <v>64</v>
      </c>
      <c r="AN19" s="545"/>
      <c r="AO19" s="546"/>
      <c r="AP19" s="559"/>
      <c r="AQ19" s="545"/>
      <c r="AR19" s="546"/>
      <c r="AS19" s="546"/>
      <c r="AT19" s="545" t="s">
        <v>684</v>
      </c>
      <c r="AU19" s="546">
        <v>150</v>
      </c>
      <c r="AV19" s="546">
        <v>80</v>
      </c>
      <c r="AW19" s="545"/>
      <c r="AX19" s="546"/>
      <c r="AY19" s="546"/>
      <c r="AZ19" s="61" t="s">
        <v>403</v>
      </c>
      <c r="BA19" s="401">
        <v>12</v>
      </c>
      <c r="BB19" s="64"/>
      <c r="BC19" s="61"/>
      <c r="BD19" s="62"/>
      <c r="BE19" s="63"/>
      <c r="BG19" s="648"/>
      <c r="BH19" s="82"/>
      <c r="BI19" s="68"/>
      <c r="BJ19" s="69">
        <v>140</v>
      </c>
      <c r="BK19" s="70"/>
      <c r="BM19" s="39"/>
    </row>
    <row r="20" spans="2:65" ht="18.75" customHeight="1" x14ac:dyDescent="0.35">
      <c r="B20" s="160"/>
      <c r="C20" s="59"/>
      <c r="D20" s="59"/>
      <c r="E20" s="59"/>
      <c r="F20" s="151">
        <f>SUM(F16:F19)</f>
        <v>0</v>
      </c>
      <c r="G20" s="405"/>
      <c r="H20" s="405"/>
      <c r="I20" s="359">
        <f>SUM(I16:I19)</f>
        <v>0</v>
      </c>
      <c r="J20" s="29" t="s">
        <v>143</v>
      </c>
      <c r="L20" s="38">
        <v>13</v>
      </c>
      <c r="M20" s="545" t="s">
        <v>489</v>
      </c>
      <c r="N20" s="546">
        <v>2490</v>
      </c>
      <c r="O20" s="555">
        <v>990</v>
      </c>
      <c r="P20" s="598" t="s">
        <v>500</v>
      </c>
      <c r="Q20" s="555"/>
      <c r="R20" s="559"/>
      <c r="S20" s="545" t="s">
        <v>465</v>
      </c>
      <c r="T20" s="577">
        <v>2600</v>
      </c>
      <c r="U20" s="577">
        <v>910</v>
      </c>
      <c r="V20" s="545" t="s">
        <v>533</v>
      </c>
      <c r="W20" s="546">
        <v>69.989999999999995</v>
      </c>
      <c r="X20" s="546">
        <v>35</v>
      </c>
      <c r="Y20" s="582" t="s">
        <v>587</v>
      </c>
      <c r="Z20" s="545"/>
      <c r="AA20" s="545"/>
      <c r="AB20" s="545"/>
      <c r="AC20" s="546"/>
      <c r="AD20" s="559"/>
      <c r="AE20" s="545" t="s">
        <v>612</v>
      </c>
      <c r="AF20" s="577">
        <v>195</v>
      </c>
      <c r="AG20" s="589">
        <v>93</v>
      </c>
      <c r="AH20" s="545"/>
      <c r="AI20" s="546"/>
      <c r="AJ20" s="546"/>
      <c r="AK20" s="545" t="s">
        <v>646</v>
      </c>
      <c r="AL20" s="546">
        <v>175</v>
      </c>
      <c r="AM20" s="546">
        <v>88</v>
      </c>
      <c r="AN20" s="545"/>
      <c r="AO20" s="546"/>
      <c r="AP20" s="559"/>
      <c r="AQ20" s="545" t="s">
        <v>670</v>
      </c>
      <c r="AR20" s="546">
        <v>44.99</v>
      </c>
      <c r="AS20" s="546">
        <v>23</v>
      </c>
      <c r="AT20" s="545" t="s">
        <v>685</v>
      </c>
      <c r="AU20" s="546">
        <v>300</v>
      </c>
      <c r="AV20" s="546">
        <v>300</v>
      </c>
      <c r="AW20" s="545"/>
      <c r="AX20" s="546"/>
      <c r="AY20" s="546"/>
      <c r="AZ20" s="61"/>
      <c r="BA20" s="401"/>
      <c r="BB20" s="64"/>
      <c r="BC20" s="61"/>
      <c r="BD20" s="62"/>
      <c r="BE20" s="63"/>
      <c r="BM20" s="39"/>
    </row>
    <row r="21" spans="2:65" ht="18.75" customHeight="1" x14ac:dyDescent="0.35">
      <c r="B21" s="154" t="s">
        <v>12</v>
      </c>
      <c r="C21" s="79"/>
      <c r="D21" s="80"/>
      <c r="E21" s="153" t="s">
        <v>144</v>
      </c>
      <c r="F21" s="147">
        <f>VLOOKUP(E21,Y8:AA185,2,FALSE)</f>
        <v>0</v>
      </c>
      <c r="G21" s="66"/>
      <c r="H21" s="66"/>
      <c r="I21" s="248">
        <f>VLOOKUP(E21,Y8:AA185,3,FALSE)</f>
        <v>0</v>
      </c>
      <c r="J21" s="29" t="s">
        <v>143</v>
      </c>
      <c r="L21" s="38">
        <v>14</v>
      </c>
      <c r="M21" s="545" t="s">
        <v>490</v>
      </c>
      <c r="N21" s="546">
        <v>2490</v>
      </c>
      <c r="O21" s="555">
        <v>815</v>
      </c>
      <c r="P21" s="575" t="s">
        <v>501</v>
      </c>
      <c r="Q21" s="555">
        <v>2300</v>
      </c>
      <c r="R21" s="559">
        <v>1206.6300000000001</v>
      </c>
      <c r="S21" s="545" t="s">
        <v>511</v>
      </c>
      <c r="T21" s="577">
        <v>2800</v>
      </c>
      <c r="U21" s="577">
        <v>950</v>
      </c>
      <c r="V21" s="545" t="s">
        <v>534</v>
      </c>
      <c r="W21" s="546">
        <v>69.989999999999995</v>
      </c>
      <c r="X21" s="546">
        <v>35</v>
      </c>
      <c r="Y21" s="560"/>
      <c r="Z21" s="545"/>
      <c r="AA21" s="545"/>
      <c r="AB21" s="545"/>
      <c r="AC21" s="546"/>
      <c r="AD21" s="559"/>
      <c r="AE21" s="545" t="s">
        <v>613</v>
      </c>
      <c r="AF21" s="577">
        <v>62</v>
      </c>
      <c r="AG21" s="589">
        <v>25</v>
      </c>
      <c r="AH21" s="582" t="s">
        <v>632</v>
      </c>
      <c r="AI21" s="546"/>
      <c r="AJ21" s="546"/>
      <c r="AK21" s="545" t="s">
        <v>647</v>
      </c>
      <c r="AL21" s="546">
        <v>85</v>
      </c>
      <c r="AM21" s="546">
        <v>47</v>
      </c>
      <c r="AN21" s="545"/>
      <c r="AO21" s="546"/>
      <c r="AP21" s="559"/>
      <c r="AQ21" s="545" t="s">
        <v>671</v>
      </c>
      <c r="AR21" s="546">
        <v>44.99</v>
      </c>
      <c r="AS21" s="546">
        <v>23</v>
      </c>
      <c r="AT21" s="604" t="s">
        <v>730</v>
      </c>
      <c r="AU21" s="546"/>
      <c r="AV21" s="546"/>
      <c r="AW21" s="545"/>
      <c r="AX21" s="546"/>
      <c r="AY21" s="546"/>
      <c r="AZ21" s="61"/>
      <c r="BA21" s="61"/>
      <c r="BB21" s="64"/>
      <c r="BC21" s="61"/>
      <c r="BD21" s="62"/>
      <c r="BE21" s="63"/>
      <c r="BM21" s="39"/>
    </row>
    <row r="22" spans="2:65" ht="18.75" customHeight="1" x14ac:dyDescent="0.35">
      <c r="B22" s="154" t="s">
        <v>14</v>
      </c>
      <c r="C22" s="79"/>
      <c r="D22" s="80"/>
      <c r="E22" s="153" t="s">
        <v>144</v>
      </c>
      <c r="F22" s="147">
        <f>VLOOKUP(E22,AB8:AD206,2,FALSE)</f>
        <v>0</v>
      </c>
      <c r="G22" s="405"/>
      <c r="H22" s="405"/>
      <c r="I22" s="249">
        <f>VLOOKUP(E22,AB8:AD206,3,FALSE)</f>
        <v>0</v>
      </c>
      <c r="J22" s="29" t="s">
        <v>143</v>
      </c>
      <c r="L22" s="38">
        <v>15</v>
      </c>
      <c r="M22" s="545" t="s">
        <v>318</v>
      </c>
      <c r="N22" s="546">
        <v>2150</v>
      </c>
      <c r="O22" s="555">
        <v>890</v>
      </c>
      <c r="P22" s="575" t="s">
        <v>635</v>
      </c>
      <c r="Q22" s="555">
        <v>1390</v>
      </c>
      <c r="R22" s="559">
        <v>720</v>
      </c>
      <c r="S22" s="545" t="s">
        <v>512</v>
      </c>
      <c r="T22" s="577">
        <v>3800</v>
      </c>
      <c r="U22" s="577">
        <v>1500</v>
      </c>
      <c r="V22" s="545"/>
      <c r="W22" s="546"/>
      <c r="X22" s="546"/>
      <c r="Y22" s="545" t="s">
        <v>592</v>
      </c>
      <c r="Z22" s="577">
        <v>339</v>
      </c>
      <c r="AA22" s="577">
        <v>179</v>
      </c>
      <c r="AB22" s="600" t="s">
        <v>603</v>
      </c>
      <c r="AC22" s="583"/>
      <c r="AD22" s="585"/>
      <c r="AE22" s="545" t="s">
        <v>614</v>
      </c>
      <c r="AF22" s="577">
        <v>62</v>
      </c>
      <c r="AG22" s="589">
        <v>25</v>
      </c>
      <c r="AH22" s="545" t="s">
        <v>628</v>
      </c>
      <c r="AI22" s="546">
        <v>319.95</v>
      </c>
      <c r="AJ22" s="546">
        <v>159</v>
      </c>
      <c r="AK22" s="545"/>
      <c r="AL22" s="546"/>
      <c r="AM22" s="546"/>
      <c r="AN22" s="545"/>
      <c r="AO22" s="546"/>
      <c r="AP22" s="559"/>
      <c r="AQ22" s="545"/>
      <c r="AR22" s="546"/>
      <c r="AS22" s="546"/>
      <c r="AT22" s="545" t="s">
        <v>731</v>
      </c>
      <c r="AU22" s="546"/>
      <c r="AV22" s="546"/>
      <c r="AW22" s="545"/>
      <c r="AX22" s="546"/>
      <c r="AY22" s="546"/>
      <c r="AZ22" s="61"/>
      <c r="BA22" s="61"/>
      <c r="BB22" s="64"/>
      <c r="BC22" s="61"/>
      <c r="BD22" s="62"/>
      <c r="BE22" s="63"/>
      <c r="BM22" s="39"/>
    </row>
    <row r="23" spans="2:65" ht="18.75" customHeight="1" x14ac:dyDescent="0.35">
      <c r="B23" s="154" t="s">
        <v>15</v>
      </c>
      <c r="C23" s="79"/>
      <c r="D23" s="80"/>
      <c r="E23" s="150" t="s">
        <v>144</v>
      </c>
      <c r="F23" s="147">
        <f>VLOOKUP(E23,AE8:AG191,2,FALSE)</f>
        <v>0</v>
      </c>
      <c r="G23" s="405"/>
      <c r="H23" s="405"/>
      <c r="I23" s="249">
        <f>VLOOKUP(E23,AE8:AG191,3,FALSE)</f>
        <v>0</v>
      </c>
      <c r="J23" s="29" t="s">
        <v>143</v>
      </c>
      <c r="L23" s="38">
        <v>16</v>
      </c>
      <c r="M23" s="545" t="s">
        <v>411</v>
      </c>
      <c r="N23" s="546">
        <v>2250</v>
      </c>
      <c r="O23" s="555">
        <v>950</v>
      </c>
      <c r="P23" s="575" t="s">
        <v>636</v>
      </c>
      <c r="Q23" s="555">
        <v>1300</v>
      </c>
      <c r="R23" s="559">
        <v>685</v>
      </c>
      <c r="S23" s="545" t="s">
        <v>513</v>
      </c>
      <c r="T23" s="577">
        <v>2600</v>
      </c>
      <c r="U23" s="577">
        <v>1000</v>
      </c>
      <c r="V23" s="545" t="s">
        <v>535</v>
      </c>
      <c r="W23" s="546">
        <v>65</v>
      </c>
      <c r="X23" s="546">
        <v>34</v>
      </c>
      <c r="Y23" s="545" t="s">
        <v>593</v>
      </c>
      <c r="Z23" s="577">
        <v>339</v>
      </c>
      <c r="AA23" s="577">
        <v>179</v>
      </c>
      <c r="AB23" s="581" t="s">
        <v>602</v>
      </c>
      <c r="AC23" s="583">
        <v>398</v>
      </c>
      <c r="AD23" s="585">
        <v>275</v>
      </c>
      <c r="AE23" s="545"/>
      <c r="AF23" s="577"/>
      <c r="AG23" s="589"/>
      <c r="AH23" s="545" t="s">
        <v>633</v>
      </c>
      <c r="AI23" s="546">
        <v>200</v>
      </c>
      <c r="AJ23" s="546">
        <v>94</v>
      </c>
      <c r="AK23" s="548" t="s">
        <v>650</v>
      </c>
      <c r="AL23" s="549">
        <v>69</v>
      </c>
      <c r="AM23" s="549">
        <v>36</v>
      </c>
      <c r="AN23" s="545"/>
      <c r="AO23" s="546"/>
      <c r="AP23" s="559"/>
      <c r="AQ23" s="545"/>
      <c r="AR23" s="546"/>
      <c r="AS23" s="546"/>
      <c r="AT23" s="545" t="s">
        <v>732</v>
      </c>
      <c r="AU23" s="546"/>
      <c r="AV23" s="546"/>
      <c r="AW23" s="545"/>
      <c r="AX23" s="546"/>
      <c r="AY23" s="546"/>
      <c r="AZ23" s="61"/>
      <c r="BA23" s="61"/>
      <c r="BB23" s="64"/>
      <c r="BC23" s="61"/>
      <c r="BD23" s="62"/>
      <c r="BE23" s="63"/>
      <c r="BM23" s="39"/>
    </row>
    <row r="24" spans="2:65" ht="18.75" customHeight="1" x14ac:dyDescent="0.35">
      <c r="B24" s="154" t="s">
        <v>79</v>
      </c>
      <c r="C24" s="79"/>
      <c r="D24" s="80"/>
      <c r="E24" s="150" t="s">
        <v>144</v>
      </c>
      <c r="F24" s="147">
        <f>VLOOKUP(E24,AH8:AJ137,2,FALSE)</f>
        <v>0</v>
      </c>
      <c r="G24" s="405"/>
      <c r="H24" s="405"/>
      <c r="I24" s="249">
        <f>VLOOKUP(E24,AH8:AJ124,3,FALSE)</f>
        <v>0</v>
      </c>
      <c r="J24" s="29" t="s">
        <v>143</v>
      </c>
      <c r="L24" s="38">
        <v>17</v>
      </c>
      <c r="M24" s="595" t="s">
        <v>184</v>
      </c>
      <c r="N24" s="596">
        <v>3790</v>
      </c>
      <c r="O24" s="597">
        <v>1485</v>
      </c>
      <c r="P24" s="575" t="s">
        <v>637</v>
      </c>
      <c r="Q24" s="555">
        <v>1020</v>
      </c>
      <c r="R24" s="559">
        <v>535</v>
      </c>
      <c r="S24" s="545" t="s">
        <v>514</v>
      </c>
      <c r="T24" s="577">
        <v>3400</v>
      </c>
      <c r="U24" s="577">
        <v>1400</v>
      </c>
      <c r="V24" s="545" t="s">
        <v>536</v>
      </c>
      <c r="W24" s="546">
        <v>65</v>
      </c>
      <c r="X24" s="546">
        <v>34</v>
      </c>
      <c r="Y24" s="545" t="s">
        <v>584</v>
      </c>
      <c r="Z24" s="577">
        <v>136</v>
      </c>
      <c r="AA24" s="577">
        <v>70</v>
      </c>
      <c r="AB24" s="545"/>
      <c r="AC24" s="545"/>
      <c r="AD24" s="584"/>
      <c r="AE24" s="545"/>
      <c r="AF24" s="577"/>
      <c r="AG24" s="589"/>
      <c r="AH24" s="545"/>
      <c r="AI24" s="546"/>
      <c r="AJ24" s="546"/>
      <c r="AK24" s="548" t="s">
        <v>651</v>
      </c>
      <c r="AL24" s="549">
        <v>79.989999999999995</v>
      </c>
      <c r="AM24" s="549">
        <v>47.49</v>
      </c>
      <c r="AN24" s="545"/>
      <c r="AO24" s="546"/>
      <c r="AP24" s="559"/>
      <c r="AQ24" s="545" t="s">
        <v>672</v>
      </c>
      <c r="AR24" s="546">
        <v>34.9</v>
      </c>
      <c r="AS24" s="546">
        <v>18</v>
      </c>
      <c r="AT24" s="545" t="s">
        <v>733</v>
      </c>
      <c r="AU24" s="546"/>
      <c r="AV24" s="546"/>
      <c r="AW24" s="545"/>
      <c r="AX24" s="546"/>
      <c r="AY24" s="546"/>
      <c r="AZ24" s="61"/>
      <c r="BA24" s="61"/>
      <c r="BB24" s="64"/>
      <c r="BC24" s="61"/>
      <c r="BD24" s="62"/>
      <c r="BE24" s="63"/>
      <c r="BM24" s="39"/>
    </row>
    <row r="25" spans="2:65" ht="18.75" customHeight="1" x14ac:dyDescent="0.35">
      <c r="B25" s="155" t="s">
        <v>19</v>
      </c>
      <c r="C25" s="73"/>
      <c r="D25" s="80"/>
      <c r="E25" s="150" t="s">
        <v>144</v>
      </c>
      <c r="F25" s="147">
        <f>VLOOKUP(E25,AQ8:AS43,2,FALSE)</f>
        <v>0</v>
      </c>
      <c r="G25" s="405"/>
      <c r="H25" s="405"/>
      <c r="I25" s="249">
        <f>VLOOKUP(E25,AQ8:AS43,3,FALSE)</f>
        <v>0</v>
      </c>
      <c r="J25" s="29" t="s">
        <v>143</v>
      </c>
      <c r="L25" s="38">
        <v>18</v>
      </c>
      <c r="M25" s="592" t="s">
        <v>472</v>
      </c>
      <c r="N25" s="593">
        <v>2250</v>
      </c>
      <c r="O25" s="594">
        <v>950</v>
      </c>
      <c r="P25" s="575" t="s">
        <v>638</v>
      </c>
      <c r="Q25" s="555">
        <v>990</v>
      </c>
      <c r="R25" s="559">
        <v>520</v>
      </c>
      <c r="S25" s="545"/>
      <c r="T25" s="577"/>
      <c r="U25" s="577"/>
      <c r="V25" s="545" t="s">
        <v>537</v>
      </c>
      <c r="W25" s="546">
        <v>65</v>
      </c>
      <c r="X25" s="546">
        <v>34</v>
      </c>
      <c r="Y25" s="545" t="s">
        <v>585</v>
      </c>
      <c r="Z25" s="577">
        <v>136</v>
      </c>
      <c r="AA25" s="577">
        <v>70</v>
      </c>
      <c r="AB25" s="545"/>
      <c r="AC25" s="545"/>
      <c r="AD25" s="584"/>
      <c r="AE25" s="600" t="s">
        <v>616</v>
      </c>
      <c r="AF25" s="577"/>
      <c r="AG25" s="577"/>
      <c r="AH25" s="545" t="s">
        <v>634</v>
      </c>
      <c r="AI25" s="546">
        <v>145</v>
      </c>
      <c r="AJ25" s="546">
        <v>68</v>
      </c>
      <c r="AK25" s="548"/>
      <c r="AL25" s="549"/>
      <c r="AM25" s="549"/>
      <c r="AN25" s="545"/>
      <c r="AO25" s="546"/>
      <c r="AP25" s="559"/>
      <c r="AQ25" s="545" t="s">
        <v>673</v>
      </c>
      <c r="AR25" s="546">
        <v>34.9</v>
      </c>
      <c r="AS25" s="546">
        <v>18</v>
      </c>
      <c r="AT25" s="545" t="s">
        <v>734</v>
      </c>
      <c r="AU25" s="546"/>
      <c r="AV25" s="546"/>
      <c r="AW25" s="545"/>
      <c r="AX25" s="546"/>
      <c r="AY25" s="546"/>
      <c r="AZ25" s="61"/>
      <c r="BA25" s="61"/>
      <c r="BB25" s="64"/>
      <c r="BC25" s="61"/>
      <c r="BD25" s="62"/>
      <c r="BE25" s="63"/>
      <c r="BM25" s="39"/>
    </row>
    <row r="26" spans="2:65" ht="18.75" customHeight="1" x14ac:dyDescent="0.35">
      <c r="B26" s="78"/>
      <c r="C26" s="59"/>
      <c r="D26" s="59"/>
      <c r="E26" s="59"/>
      <c r="F26" s="151">
        <f>SUM(F21:F25)</f>
        <v>0</v>
      </c>
      <c r="G26" s="405"/>
      <c r="H26" s="405"/>
      <c r="I26" s="359">
        <f>SUM(I21:I25)</f>
        <v>0</v>
      </c>
      <c r="J26" s="29" t="s">
        <v>143</v>
      </c>
      <c r="L26" s="38">
        <v>19</v>
      </c>
      <c r="M26" s="592" t="s">
        <v>120</v>
      </c>
      <c r="N26" s="593">
        <v>1900</v>
      </c>
      <c r="O26" s="594">
        <v>850</v>
      </c>
      <c r="P26" s="575" t="s">
        <v>639</v>
      </c>
      <c r="Q26" s="555">
        <v>1290</v>
      </c>
      <c r="R26" s="559">
        <v>675</v>
      </c>
      <c r="S26" s="582" t="s">
        <v>515</v>
      </c>
      <c r="T26" s="577"/>
      <c r="U26" s="577"/>
      <c r="V26" s="545"/>
      <c r="W26" s="546"/>
      <c r="X26" s="546"/>
      <c r="Y26" s="581" t="s">
        <v>586</v>
      </c>
      <c r="Z26" s="599">
        <v>69</v>
      </c>
      <c r="AA26" s="599">
        <v>33</v>
      </c>
      <c r="AB26" s="545"/>
      <c r="AC26" s="546"/>
      <c r="AD26" s="559"/>
      <c r="AE26" s="545" t="s">
        <v>615</v>
      </c>
      <c r="AF26" s="577">
        <v>299</v>
      </c>
      <c r="AG26" s="577">
        <v>195</v>
      </c>
      <c r="AH26" s="545" t="s">
        <v>629</v>
      </c>
      <c r="AI26" s="546">
        <v>99.95</v>
      </c>
      <c r="AJ26" s="546">
        <v>47</v>
      </c>
      <c r="AK26" s="548" t="s">
        <v>652</v>
      </c>
      <c r="AL26" s="549">
        <v>109</v>
      </c>
      <c r="AM26" s="549">
        <v>59.37</v>
      </c>
      <c r="AN26" s="545"/>
      <c r="AO26" s="546"/>
      <c r="AP26" s="559"/>
      <c r="AQ26" s="545" t="s">
        <v>674</v>
      </c>
      <c r="AR26" s="546">
        <v>13</v>
      </c>
      <c r="AS26" s="546">
        <v>4</v>
      </c>
      <c r="AT26" s="545"/>
      <c r="AU26" s="546"/>
      <c r="AV26" s="546"/>
      <c r="AW26" s="545"/>
      <c r="AX26" s="546"/>
      <c r="AY26" s="546"/>
      <c r="AZ26" s="61"/>
      <c r="BA26" s="61"/>
      <c r="BB26" s="64"/>
      <c r="BC26" s="61"/>
      <c r="BD26" s="62"/>
      <c r="BE26" s="63"/>
      <c r="BM26" s="39"/>
    </row>
    <row r="27" spans="2:65" ht="18.75" customHeight="1" x14ac:dyDescent="0.35">
      <c r="B27" s="246" t="s">
        <v>162</v>
      </c>
      <c r="C27" s="363" t="s">
        <v>308</v>
      </c>
      <c r="D27" s="80"/>
      <c r="E27" s="358">
        <v>0</v>
      </c>
      <c r="F27" s="147">
        <f>IF(E27,120)+IF(E27,0)</f>
        <v>0</v>
      </c>
      <c r="G27" s="405"/>
      <c r="H27" s="405"/>
      <c r="I27" s="359">
        <f>IF(F27,52.5)+IF(F27,0)</f>
        <v>0</v>
      </c>
      <c r="J27" s="29" t="s">
        <v>143</v>
      </c>
      <c r="L27" s="38">
        <v>20</v>
      </c>
      <c r="M27" s="545" t="s">
        <v>473</v>
      </c>
      <c r="N27" s="546">
        <v>1250</v>
      </c>
      <c r="O27" s="555">
        <v>495</v>
      </c>
      <c r="P27" s="575"/>
      <c r="Q27" s="555"/>
      <c r="R27" s="559"/>
      <c r="S27" s="582"/>
      <c r="T27" s="577"/>
      <c r="U27" s="577"/>
      <c r="V27" s="545"/>
      <c r="W27" s="546"/>
      <c r="X27" s="546"/>
      <c r="Y27" s="581"/>
      <c r="Z27" s="583"/>
      <c r="AA27" s="583"/>
      <c r="AB27" s="545"/>
      <c r="AC27" s="546"/>
      <c r="AD27" s="559"/>
      <c r="AE27" s="545"/>
      <c r="AF27" s="577"/>
      <c r="AG27" s="577"/>
      <c r="AH27" s="545" t="s">
        <v>630</v>
      </c>
      <c r="AI27" s="546">
        <v>149.94999999999999</v>
      </c>
      <c r="AJ27" s="546">
        <v>71</v>
      </c>
      <c r="AK27" s="548" t="s">
        <v>653</v>
      </c>
      <c r="AL27" s="549">
        <v>109.99</v>
      </c>
      <c r="AM27" s="549">
        <v>65.3</v>
      </c>
      <c r="AN27" s="545"/>
      <c r="AO27" s="546"/>
      <c r="AP27" s="559"/>
      <c r="AQ27" s="545" t="s">
        <v>744</v>
      </c>
      <c r="AR27" s="546">
        <v>29</v>
      </c>
      <c r="AS27" s="546">
        <v>8.5</v>
      </c>
      <c r="AT27" s="545"/>
      <c r="AU27" s="546"/>
      <c r="AV27" s="546"/>
      <c r="AW27" s="545"/>
      <c r="AX27" s="546"/>
      <c r="AY27" s="546"/>
      <c r="AZ27" s="61"/>
      <c r="BA27" s="61"/>
      <c r="BB27" s="64"/>
      <c r="BC27" s="61"/>
      <c r="BD27" s="62"/>
      <c r="BE27" s="63"/>
      <c r="BM27" s="39"/>
    </row>
    <row r="28" spans="2:65" ht="18.75" customHeight="1" x14ac:dyDescent="0.35">
      <c r="B28" s="641" t="s">
        <v>163</v>
      </c>
      <c r="C28" s="641"/>
      <c r="D28" s="80"/>
      <c r="E28" s="83"/>
      <c r="F28" s="83"/>
      <c r="G28" s="83"/>
      <c r="H28" s="83"/>
      <c r="I28" s="30"/>
      <c r="J28" s="26"/>
      <c r="L28" s="38">
        <v>21</v>
      </c>
      <c r="M28" s="545"/>
      <c r="N28" s="546"/>
      <c r="O28" s="555"/>
      <c r="P28" s="601" t="s">
        <v>464</v>
      </c>
      <c r="Q28" s="555"/>
      <c r="R28" s="559"/>
      <c r="S28" s="545" t="s">
        <v>456</v>
      </c>
      <c r="T28" s="577">
        <v>780</v>
      </c>
      <c r="U28" s="577">
        <v>280</v>
      </c>
      <c r="V28" s="545" t="s">
        <v>741</v>
      </c>
      <c r="W28" s="546">
        <v>87.9</v>
      </c>
      <c r="X28" s="546">
        <v>23.5</v>
      </c>
      <c r="Y28" s="600" t="s">
        <v>589</v>
      </c>
      <c r="Z28" s="583"/>
      <c r="AA28" s="583"/>
      <c r="AB28" s="545"/>
      <c r="AC28" s="545"/>
      <c r="AD28" s="584"/>
      <c r="AE28" s="545"/>
      <c r="AF28" s="577"/>
      <c r="AG28" s="589"/>
      <c r="AH28" s="545" t="s">
        <v>631</v>
      </c>
      <c r="AI28" s="546">
        <v>109.95</v>
      </c>
      <c r="AJ28" s="546">
        <v>49</v>
      </c>
      <c r="AK28" s="548" t="s">
        <v>654</v>
      </c>
      <c r="AL28" s="549">
        <v>159.99</v>
      </c>
      <c r="AM28" s="549">
        <v>94.99</v>
      </c>
      <c r="AN28" s="545"/>
      <c r="AO28" s="546"/>
      <c r="AP28" s="559"/>
      <c r="AQ28" s="545"/>
      <c r="AR28" s="546"/>
      <c r="AS28" s="546"/>
      <c r="AT28" s="545"/>
      <c r="AU28" s="546"/>
      <c r="AV28" s="546"/>
      <c r="AW28" s="545"/>
      <c r="AX28" s="546"/>
      <c r="AY28" s="546"/>
      <c r="AZ28" s="61"/>
      <c r="BA28" s="61"/>
      <c r="BB28" s="64"/>
      <c r="BC28" s="61"/>
      <c r="BD28" s="62"/>
      <c r="BE28" s="63"/>
      <c r="BM28" s="39"/>
    </row>
    <row r="29" spans="2:65" ht="18.75" customHeight="1" x14ac:dyDescent="0.35">
      <c r="B29" s="246" t="s">
        <v>164</v>
      </c>
      <c r="C29" s="363" t="s">
        <v>308</v>
      </c>
      <c r="D29" s="80"/>
      <c r="E29" s="358">
        <v>0</v>
      </c>
      <c r="F29" s="147">
        <f>IF(E29,140)+IF(E29,0)</f>
        <v>0</v>
      </c>
      <c r="G29" s="405"/>
      <c r="H29" s="405"/>
      <c r="I29" s="359">
        <f>IF(F29,54.5)+IF(F29,0)</f>
        <v>0</v>
      </c>
      <c r="J29" s="29" t="s">
        <v>143</v>
      </c>
      <c r="L29" s="38">
        <v>22</v>
      </c>
      <c r="M29" s="545" t="s">
        <v>389</v>
      </c>
      <c r="N29" s="546">
        <v>0</v>
      </c>
      <c r="O29" s="555">
        <v>0</v>
      </c>
      <c r="P29" s="575" t="s">
        <v>417</v>
      </c>
      <c r="Q29" s="555">
        <v>1484.22</v>
      </c>
      <c r="R29" s="559">
        <v>853</v>
      </c>
      <c r="S29" s="545" t="s">
        <v>516</v>
      </c>
      <c r="T29" s="577">
        <v>530</v>
      </c>
      <c r="U29" s="567">
        <v>180</v>
      </c>
      <c r="V29" s="545" t="s">
        <v>742</v>
      </c>
      <c r="W29" s="546">
        <v>87.9</v>
      </c>
      <c r="X29" s="546">
        <v>23.5</v>
      </c>
      <c r="Y29" s="581"/>
      <c r="Z29" s="583"/>
      <c r="AA29" s="583"/>
      <c r="AB29" s="545"/>
      <c r="AC29" s="545"/>
      <c r="AD29" s="545"/>
      <c r="AE29" s="545"/>
      <c r="AF29" s="577"/>
      <c r="AG29" s="589"/>
      <c r="AH29" s="545"/>
      <c r="AI29" s="546"/>
      <c r="AJ29" s="546"/>
      <c r="AK29" s="548" t="s">
        <v>655</v>
      </c>
      <c r="AL29" s="549">
        <v>299</v>
      </c>
      <c r="AM29" s="549">
        <v>169</v>
      </c>
      <c r="AN29" s="545"/>
      <c r="AO29" s="546"/>
      <c r="AP29" s="559"/>
      <c r="AQ29" s="545"/>
      <c r="AR29" s="546"/>
      <c r="AS29" s="546"/>
      <c r="AT29" s="545"/>
      <c r="AU29" s="546"/>
      <c r="AV29" s="546"/>
      <c r="AW29" s="545"/>
      <c r="AX29" s="546"/>
      <c r="AY29" s="546"/>
      <c r="AZ29" s="61"/>
      <c r="BA29" s="61"/>
      <c r="BB29" s="64"/>
      <c r="BC29" s="61"/>
      <c r="BD29" s="62"/>
      <c r="BE29" s="63"/>
      <c r="BM29" s="39"/>
    </row>
    <row r="30" spans="2:65" ht="18.75" customHeight="1" x14ac:dyDescent="0.3">
      <c r="B30" s="641" t="s">
        <v>222</v>
      </c>
      <c r="C30" s="641"/>
      <c r="D30" s="31"/>
      <c r="E30" s="65"/>
      <c r="F30" s="66"/>
      <c r="G30" s="66"/>
      <c r="H30" s="66"/>
      <c r="I30" s="30"/>
      <c r="J30" s="26"/>
      <c r="L30" s="38">
        <v>23</v>
      </c>
      <c r="M30" s="545" t="s">
        <v>405</v>
      </c>
      <c r="N30" s="546">
        <v>3990</v>
      </c>
      <c r="O30" s="555">
        <v>1550</v>
      </c>
      <c r="P30" s="575" t="s">
        <v>418</v>
      </c>
      <c r="Q30" s="555">
        <v>1230.18</v>
      </c>
      <c r="R30" s="559">
        <v>707</v>
      </c>
      <c r="S30" s="545" t="s">
        <v>517</v>
      </c>
      <c r="T30" s="577">
        <v>430</v>
      </c>
      <c r="U30" s="577">
        <v>155</v>
      </c>
      <c r="V30" s="545" t="s">
        <v>743</v>
      </c>
      <c r="W30" s="546">
        <v>87.9</v>
      </c>
      <c r="X30" s="546">
        <v>23.5</v>
      </c>
      <c r="Y30" s="581" t="s">
        <v>588</v>
      </c>
      <c r="Z30" s="583">
        <v>368.9</v>
      </c>
      <c r="AA30" s="583">
        <v>275</v>
      </c>
      <c r="AB30" s="545"/>
      <c r="AC30" s="545"/>
      <c r="AD30" s="545"/>
      <c r="AE30" s="545"/>
      <c r="AF30" s="577"/>
      <c r="AG30" s="589"/>
      <c r="AH30" s="545"/>
      <c r="AI30" s="546"/>
      <c r="AJ30" s="546"/>
      <c r="AK30" s="545"/>
      <c r="AL30" s="546"/>
      <c r="AM30" s="546"/>
      <c r="AN30" s="545"/>
      <c r="AO30" s="546"/>
      <c r="AP30" s="559"/>
      <c r="AQ30" s="545"/>
      <c r="AR30" s="546"/>
      <c r="AS30" s="546"/>
      <c r="AT30" s="545"/>
      <c r="AU30" s="546"/>
      <c r="AV30" s="546"/>
      <c r="AW30" s="545"/>
      <c r="AX30" s="546"/>
      <c r="AY30" s="546"/>
      <c r="AZ30" s="61"/>
      <c r="BA30" s="61"/>
      <c r="BB30" s="64"/>
      <c r="BC30" s="61"/>
      <c r="BD30" s="62"/>
      <c r="BE30" s="63"/>
      <c r="BM30" s="39"/>
    </row>
    <row r="31" spans="2:65" ht="18.75" customHeight="1" x14ac:dyDescent="0.3">
      <c r="B31" s="31"/>
      <c r="C31" s="31"/>
      <c r="D31" s="31"/>
      <c r="E31" s="65"/>
      <c r="F31" s="66"/>
      <c r="G31" s="66"/>
      <c r="H31" s="66"/>
      <c r="I31" s="30"/>
      <c r="J31" s="26"/>
      <c r="L31" s="38">
        <v>24</v>
      </c>
      <c r="M31" s="545" t="s">
        <v>381</v>
      </c>
      <c r="N31" s="546">
        <v>3990</v>
      </c>
      <c r="O31" s="555">
        <v>1550</v>
      </c>
      <c r="P31" s="575" t="s">
        <v>421</v>
      </c>
      <c r="Q31" s="555">
        <v>1244.5</v>
      </c>
      <c r="R31" s="559">
        <v>655</v>
      </c>
      <c r="S31" s="545" t="s">
        <v>518</v>
      </c>
      <c r="T31" s="577">
        <v>1440</v>
      </c>
      <c r="U31" s="577">
        <v>550</v>
      </c>
      <c r="V31" s="545"/>
      <c r="W31" s="546"/>
      <c r="X31" s="546"/>
      <c r="Y31" s="581"/>
      <c r="Z31" s="583"/>
      <c r="AA31" s="583"/>
      <c r="AB31" s="545"/>
      <c r="AC31" s="545"/>
      <c r="AD31" s="545"/>
      <c r="AE31" s="545"/>
      <c r="AF31" s="577"/>
      <c r="AG31" s="589"/>
      <c r="AH31" s="545"/>
      <c r="AI31" s="546"/>
      <c r="AJ31" s="546"/>
      <c r="AK31" s="548"/>
      <c r="AL31" s="549"/>
      <c r="AM31" s="549"/>
      <c r="AN31" s="545"/>
      <c r="AO31" s="546"/>
      <c r="AP31" s="559"/>
      <c r="AQ31" s="545"/>
      <c r="AR31" s="546"/>
      <c r="AS31" s="546"/>
      <c r="AT31" s="545"/>
      <c r="AU31" s="546"/>
      <c r="AV31" s="546"/>
      <c r="AW31" s="545"/>
      <c r="AX31" s="546"/>
      <c r="AY31" s="546"/>
      <c r="AZ31" s="61"/>
      <c r="BA31" s="61"/>
      <c r="BB31" s="64"/>
      <c r="BC31" s="61"/>
      <c r="BD31" s="62"/>
      <c r="BE31" s="63"/>
      <c r="BM31" s="39"/>
    </row>
    <row r="32" spans="2:65" ht="18.75" customHeight="1" x14ac:dyDescent="0.35">
      <c r="B32" s="154" t="s">
        <v>306</v>
      </c>
      <c r="C32" s="79"/>
      <c r="D32" s="80"/>
      <c r="E32" s="150" t="s">
        <v>144</v>
      </c>
      <c r="F32" s="147">
        <f>VLOOKUP(E32,AK8:AM214,2,FALSE)</f>
        <v>0</v>
      </c>
      <c r="G32" s="405"/>
      <c r="H32" s="405"/>
      <c r="I32" s="359">
        <f>VLOOKUP(E32,AK8:AM214,3,FALSE)</f>
        <v>0</v>
      </c>
      <c r="J32" s="29" t="s">
        <v>143</v>
      </c>
      <c r="L32" s="38">
        <v>25</v>
      </c>
      <c r="M32" s="545" t="s">
        <v>409</v>
      </c>
      <c r="N32" s="546">
        <v>5990</v>
      </c>
      <c r="O32" s="555">
        <v>2400</v>
      </c>
      <c r="P32" s="575" t="s">
        <v>422</v>
      </c>
      <c r="Q32" s="555">
        <v>1026</v>
      </c>
      <c r="R32" s="559">
        <v>540</v>
      </c>
      <c r="S32" s="545" t="s">
        <v>519</v>
      </c>
      <c r="T32" s="577">
        <v>1440</v>
      </c>
      <c r="U32" s="577">
        <v>550</v>
      </c>
      <c r="V32" s="545" t="s">
        <v>545</v>
      </c>
      <c r="W32" s="546">
        <v>26.9</v>
      </c>
      <c r="X32" s="546">
        <v>5.9</v>
      </c>
      <c r="Y32" s="600" t="s">
        <v>739</v>
      </c>
      <c r="Z32" s="583"/>
      <c r="AA32" s="583"/>
      <c r="AB32" s="545"/>
      <c r="AC32" s="545"/>
      <c r="AD32" s="545"/>
      <c r="AE32" s="545"/>
      <c r="AF32" s="577"/>
      <c r="AG32" s="589"/>
      <c r="AH32" s="545"/>
      <c r="AI32" s="546"/>
      <c r="AJ32" s="546"/>
      <c r="AK32" s="548"/>
      <c r="AL32" s="549"/>
      <c r="AM32" s="549"/>
      <c r="AN32" s="545"/>
      <c r="AO32" s="546"/>
      <c r="AP32" s="559"/>
      <c r="AQ32" s="545"/>
      <c r="AR32" s="546"/>
      <c r="AS32" s="546"/>
      <c r="AT32" s="545"/>
      <c r="AU32" s="546"/>
      <c r="AV32" s="546"/>
      <c r="AW32" s="545"/>
      <c r="AX32" s="546"/>
      <c r="AY32" s="546"/>
      <c r="AZ32" s="61"/>
      <c r="BA32" s="61"/>
      <c r="BB32" s="64"/>
      <c r="BC32" s="61"/>
      <c r="BD32" s="62"/>
      <c r="BE32" s="63"/>
      <c r="BM32" s="39"/>
    </row>
    <row r="33" spans="1:93" ht="18.75" customHeight="1" x14ac:dyDescent="0.35">
      <c r="B33" s="154" t="s">
        <v>309</v>
      </c>
      <c r="C33" s="364">
        <v>2</v>
      </c>
      <c r="D33" s="80"/>
      <c r="E33" s="150" t="s">
        <v>144</v>
      </c>
      <c r="F33" s="147">
        <f>VLOOKUP(E33,AN8:AP199,2,FALSE)*C33</f>
        <v>0</v>
      </c>
      <c r="G33" s="405"/>
      <c r="H33" s="405"/>
      <c r="I33" s="360">
        <f>VLOOKUP(E33,AN8:AP199,3,FALSE)*C33</f>
        <v>0</v>
      </c>
      <c r="J33" s="29" t="s">
        <v>143</v>
      </c>
      <c r="L33" s="38">
        <v>26</v>
      </c>
      <c r="M33" s="545" t="s">
        <v>410</v>
      </c>
      <c r="N33" s="546">
        <v>5990</v>
      </c>
      <c r="O33" s="555">
        <v>2400</v>
      </c>
      <c r="P33" s="575" t="s">
        <v>419</v>
      </c>
      <c r="Q33" s="555">
        <v>2416.86</v>
      </c>
      <c r="R33" s="559">
        <v>1389</v>
      </c>
      <c r="S33" s="545" t="s">
        <v>520</v>
      </c>
      <c r="T33" s="577">
        <v>2460</v>
      </c>
      <c r="U33" s="577">
        <v>860</v>
      </c>
      <c r="V33" s="545" t="s">
        <v>546</v>
      </c>
      <c r="W33" s="546">
        <v>26.9</v>
      </c>
      <c r="X33" s="546">
        <v>5.9</v>
      </c>
      <c r="Y33" s="581" t="s">
        <v>740</v>
      </c>
      <c r="Z33" s="583">
        <v>650</v>
      </c>
      <c r="AA33" s="583">
        <v>285</v>
      </c>
      <c r="AB33" s="545"/>
      <c r="AC33" s="545"/>
      <c r="AD33" s="545"/>
      <c r="AE33" s="545"/>
      <c r="AF33" s="577"/>
      <c r="AG33" s="589"/>
      <c r="AH33" s="545"/>
      <c r="AI33" s="546"/>
      <c r="AJ33" s="546"/>
      <c r="AL33" s="62"/>
      <c r="AM33" s="63"/>
      <c r="AN33" s="545"/>
      <c r="AO33" s="546"/>
      <c r="AP33" s="559"/>
      <c r="AQ33" s="61"/>
      <c r="AR33" s="62"/>
      <c r="AS33" s="62"/>
      <c r="AT33" s="545"/>
      <c r="AU33" s="546"/>
      <c r="AV33" s="546"/>
      <c r="AW33" s="545"/>
      <c r="AX33" s="546"/>
      <c r="AY33" s="546"/>
      <c r="AZ33" s="61"/>
      <c r="BA33" s="61"/>
      <c r="BB33" s="64"/>
      <c r="BC33" s="61"/>
      <c r="BD33" s="62"/>
      <c r="BE33" s="63"/>
      <c r="BM33" s="39"/>
    </row>
    <row r="34" spans="1:93" ht="18.75" customHeight="1" x14ac:dyDescent="0.35">
      <c r="B34" s="154" t="s">
        <v>191</v>
      </c>
      <c r="C34" s="79"/>
      <c r="D34" s="31"/>
      <c r="E34" s="358" t="s">
        <v>144</v>
      </c>
      <c r="F34" s="147">
        <v>0</v>
      </c>
      <c r="G34" s="405"/>
      <c r="H34" s="405"/>
      <c r="I34" s="359">
        <v>0</v>
      </c>
      <c r="J34" s="29" t="s">
        <v>143</v>
      </c>
      <c r="L34" s="38">
        <v>27</v>
      </c>
      <c r="M34" s="545"/>
      <c r="N34" s="546"/>
      <c r="O34" s="555"/>
      <c r="P34" s="575" t="s">
        <v>420</v>
      </c>
      <c r="Q34" s="555">
        <v>2162.8200000000002</v>
      </c>
      <c r="R34" s="559">
        <v>1243</v>
      </c>
      <c r="S34" s="545"/>
      <c r="T34" s="577"/>
      <c r="U34" s="577"/>
      <c r="V34" s="545"/>
      <c r="W34" s="546"/>
      <c r="X34" s="546"/>
      <c r="Y34" s="545" t="s">
        <v>747</v>
      </c>
      <c r="Z34" s="546">
        <v>650</v>
      </c>
      <c r="AA34" s="546">
        <v>285</v>
      </c>
      <c r="AB34" s="545"/>
      <c r="AC34" s="546"/>
      <c r="AD34" s="546"/>
      <c r="AE34" s="545"/>
      <c r="AF34" s="577"/>
      <c r="AG34" s="589"/>
      <c r="AH34" s="545"/>
      <c r="AI34" s="546"/>
      <c r="AJ34" s="546"/>
      <c r="AL34" s="62"/>
      <c r="AM34" s="63"/>
      <c r="AN34" s="61"/>
      <c r="AO34" s="62"/>
      <c r="AP34" s="63"/>
      <c r="AQ34" s="61"/>
      <c r="AR34" s="62"/>
      <c r="AS34" s="62"/>
      <c r="AT34" s="545"/>
      <c r="AU34" s="546"/>
      <c r="AV34" s="546"/>
      <c r="AW34" s="545"/>
      <c r="AX34" s="546"/>
      <c r="AY34" s="546"/>
      <c r="AZ34" s="61"/>
      <c r="BA34" s="61"/>
      <c r="BB34" s="64"/>
      <c r="BC34" s="61"/>
      <c r="BD34" s="62"/>
      <c r="BE34" s="63"/>
      <c r="BM34" s="39"/>
    </row>
    <row r="35" spans="1:93" ht="18.75" customHeight="1" thickBot="1" x14ac:dyDescent="0.4">
      <c r="B35" s="362" t="s">
        <v>111</v>
      </c>
      <c r="C35" s="361"/>
      <c r="D35" s="31"/>
      <c r="E35" s="358" t="s">
        <v>144</v>
      </c>
      <c r="F35" s="147">
        <v>0</v>
      </c>
      <c r="G35" s="405"/>
      <c r="H35" s="405"/>
      <c r="I35" s="359">
        <v>0</v>
      </c>
      <c r="J35" s="29" t="s">
        <v>143</v>
      </c>
      <c r="L35" s="38">
        <v>28</v>
      </c>
      <c r="M35" s="545"/>
      <c r="N35" s="546"/>
      <c r="O35" s="555"/>
      <c r="P35" s="575" t="s">
        <v>423</v>
      </c>
      <c r="Q35" s="555">
        <v>2147</v>
      </c>
      <c r="R35" s="559">
        <v>1130</v>
      </c>
      <c r="S35" s="574" t="s">
        <v>431</v>
      </c>
      <c r="T35" s="577">
        <v>780</v>
      </c>
      <c r="U35" s="577">
        <v>270</v>
      </c>
      <c r="V35" s="545" t="s">
        <v>547</v>
      </c>
      <c r="W35" s="546">
        <v>65</v>
      </c>
      <c r="X35" s="546">
        <v>16</v>
      </c>
      <c r="Y35" s="545"/>
      <c r="Z35" s="545"/>
      <c r="AA35" s="545"/>
      <c r="AB35" s="545"/>
      <c r="AC35" s="546"/>
      <c r="AD35" s="546"/>
      <c r="AE35" s="545"/>
      <c r="AF35" s="577"/>
      <c r="AG35" s="589"/>
      <c r="AH35" s="545"/>
      <c r="AI35" s="546"/>
      <c r="AJ35" s="546"/>
      <c r="AL35" s="62"/>
      <c r="AM35" s="63"/>
      <c r="AN35" s="61"/>
      <c r="AO35" s="62"/>
      <c r="AP35" s="63"/>
      <c r="AQ35" s="61"/>
      <c r="AR35" s="62"/>
      <c r="AS35" s="62"/>
      <c r="AT35" s="545"/>
      <c r="AU35" s="546"/>
      <c r="AV35" s="546"/>
      <c r="AW35" s="545"/>
      <c r="AX35" s="546"/>
      <c r="AY35" s="546"/>
      <c r="AZ35" s="61"/>
      <c r="BA35" s="61"/>
      <c r="BB35" s="64"/>
      <c r="BC35" s="61"/>
      <c r="BD35" s="62"/>
      <c r="BE35" s="63"/>
      <c r="BM35" s="39"/>
    </row>
    <row r="36" spans="1:93" ht="18.75" customHeight="1" thickTop="1" x14ac:dyDescent="0.35">
      <c r="A36" s="375" t="s">
        <v>313</v>
      </c>
      <c r="B36" s="372" t="str">
        <f>E36</f>
        <v>Lieferumfang Pasculli Rahmen Kit</v>
      </c>
      <c r="C36" s="372"/>
      <c r="D36" s="31"/>
      <c r="E36" s="150" t="s">
        <v>730</v>
      </c>
      <c r="F36" s="147">
        <f>VLOOKUP(E36,AT8:AV183,2,FALSE)</f>
        <v>0</v>
      </c>
      <c r="G36" s="405"/>
      <c r="H36" s="405"/>
      <c r="I36" s="359">
        <f>VLOOKUP(E36,AT7:AV183,3,FALSE)</f>
        <v>0</v>
      </c>
      <c r="J36" s="29" t="s">
        <v>143</v>
      </c>
      <c r="L36" s="38">
        <v>29</v>
      </c>
      <c r="M36" s="545"/>
      <c r="N36" s="546"/>
      <c r="O36" s="555"/>
      <c r="P36" s="575" t="s">
        <v>424</v>
      </c>
      <c r="Q36" s="555">
        <v>2118.5</v>
      </c>
      <c r="R36" s="559">
        <v>1115</v>
      </c>
      <c r="S36" s="545" t="s">
        <v>406</v>
      </c>
      <c r="T36" s="577">
        <v>480</v>
      </c>
      <c r="U36" s="577">
        <v>180</v>
      </c>
      <c r="V36" s="545" t="s">
        <v>548</v>
      </c>
      <c r="W36" s="546">
        <v>65</v>
      </c>
      <c r="X36" s="546">
        <v>16</v>
      </c>
      <c r="Y36" s="545"/>
      <c r="Z36" s="545"/>
      <c r="AA36" s="545"/>
      <c r="AB36" s="545"/>
      <c r="AC36" s="546"/>
      <c r="AD36" s="559"/>
      <c r="AE36" s="545"/>
      <c r="AF36" s="577"/>
      <c r="AG36" s="589"/>
      <c r="AH36" s="545"/>
      <c r="AI36" s="546"/>
      <c r="AJ36" s="546"/>
      <c r="AL36" s="62"/>
      <c r="AM36" s="63"/>
      <c r="AN36" s="61"/>
      <c r="AO36" s="62"/>
      <c r="AP36" s="63"/>
      <c r="AQ36" s="61"/>
      <c r="AR36" s="62"/>
      <c r="AS36" s="62"/>
      <c r="AT36" s="545"/>
      <c r="AU36" s="546"/>
      <c r="AV36" s="546"/>
      <c r="AW36" s="545"/>
      <c r="AX36" s="546"/>
      <c r="AY36" s="546"/>
      <c r="AZ36" s="61"/>
      <c r="BA36" s="61"/>
      <c r="BB36" s="64"/>
      <c r="BC36" s="61"/>
      <c r="BD36" s="62"/>
      <c r="BE36" s="63"/>
      <c r="BM36" s="39"/>
    </row>
    <row r="37" spans="1:93" ht="18.75" customHeight="1" x14ac:dyDescent="0.35">
      <c r="A37" s="375" t="s">
        <v>313</v>
      </c>
      <c r="B37" s="372" t="str">
        <f t="shared" ref="B37:B45" si="0">E37</f>
        <v>Steuersatz FSA ACR incl. Spacer Kit</v>
      </c>
      <c r="C37" s="372"/>
      <c r="D37" s="31"/>
      <c r="E37" s="150" t="s">
        <v>731</v>
      </c>
      <c r="F37" s="147">
        <f>VLOOKUP(E37,AT8:AV183,2,FALSE)</f>
        <v>0</v>
      </c>
      <c r="G37" s="405"/>
      <c r="H37" s="405"/>
      <c r="I37" s="359">
        <f>VLOOKUP(E37,AT8:AV183,3,FALSE)</f>
        <v>0</v>
      </c>
      <c r="J37" s="29" t="s">
        <v>143</v>
      </c>
      <c r="L37" s="38">
        <v>30</v>
      </c>
      <c r="M37" s="545"/>
      <c r="N37" s="546"/>
      <c r="O37" s="555"/>
      <c r="P37" s="575" t="s">
        <v>425</v>
      </c>
      <c r="Q37" s="555">
        <v>1094.46</v>
      </c>
      <c r="R37" s="559">
        <v>629</v>
      </c>
      <c r="S37" s="545" t="s">
        <v>457</v>
      </c>
      <c r="T37" s="577">
        <v>1590</v>
      </c>
      <c r="U37" s="577">
        <v>730</v>
      </c>
      <c r="V37" s="545" t="s">
        <v>549</v>
      </c>
      <c r="W37" s="546">
        <v>65</v>
      </c>
      <c r="X37" s="546">
        <v>16</v>
      </c>
      <c r="Y37" s="545"/>
      <c r="Z37" s="545"/>
      <c r="AA37" s="545"/>
      <c r="AB37" s="545"/>
      <c r="AC37" s="546"/>
      <c r="AD37" s="559"/>
      <c r="AE37" s="586"/>
      <c r="AF37" s="587"/>
      <c r="AG37" s="587"/>
      <c r="AH37" s="545"/>
      <c r="AI37" s="546"/>
      <c r="AJ37" s="546"/>
      <c r="AL37" s="62"/>
      <c r="AM37" s="63"/>
      <c r="AN37" s="61"/>
      <c r="AO37" s="62"/>
      <c r="AP37" s="63"/>
      <c r="AQ37" s="61"/>
      <c r="AR37" s="62"/>
      <c r="AS37" s="62"/>
      <c r="AT37" s="545"/>
      <c r="AU37" s="546"/>
      <c r="AV37" s="546"/>
      <c r="AW37" s="545"/>
      <c r="AX37" s="546"/>
      <c r="AY37" s="546"/>
      <c r="AZ37" s="61"/>
      <c r="BA37" s="61"/>
      <c r="BB37" s="64"/>
      <c r="BC37" s="61"/>
      <c r="BD37" s="62"/>
      <c r="BE37" s="63"/>
      <c r="BM37" s="39"/>
    </row>
    <row r="38" spans="1:93" ht="18.75" customHeight="1" x14ac:dyDescent="0.35">
      <c r="A38" s="375" t="s">
        <v>313</v>
      </c>
      <c r="B38" s="372" t="str">
        <f t="shared" si="0"/>
        <v>Steckachsen VR 100x12 HR 142x12</v>
      </c>
      <c r="C38" s="372"/>
      <c r="D38" s="31"/>
      <c r="E38" s="150" t="s">
        <v>732</v>
      </c>
      <c r="F38" s="147">
        <f>VLOOKUP(E38,AT8:AV183,2,FALSE)</f>
        <v>0</v>
      </c>
      <c r="G38" s="66"/>
      <c r="H38" s="66"/>
      <c r="I38" s="359">
        <f>VLOOKUP(E38,AT8:AV183,3,FALSE)</f>
        <v>0</v>
      </c>
      <c r="J38" s="29" t="s">
        <v>143</v>
      </c>
      <c r="L38" s="38">
        <v>31</v>
      </c>
      <c r="M38" s="545"/>
      <c r="N38" s="546"/>
      <c r="O38" s="555"/>
      <c r="P38" s="548" t="s">
        <v>426</v>
      </c>
      <c r="Q38" s="549">
        <v>957</v>
      </c>
      <c r="R38" s="549">
        <v>550</v>
      </c>
      <c r="S38" s="545"/>
      <c r="T38" s="577"/>
      <c r="U38" s="577"/>
      <c r="V38" s="545" t="s">
        <v>550</v>
      </c>
      <c r="W38" s="546">
        <v>65</v>
      </c>
      <c r="X38" s="546">
        <v>16</v>
      </c>
      <c r="Y38" s="545"/>
      <c r="Z38" s="545"/>
      <c r="AA38" s="545"/>
      <c r="AB38" s="545"/>
      <c r="AC38" s="546"/>
      <c r="AD38" s="559"/>
      <c r="AE38" s="586"/>
      <c r="AF38" s="587"/>
      <c r="AG38" s="587"/>
      <c r="AH38" s="545"/>
      <c r="AI38" s="546"/>
      <c r="AJ38" s="546"/>
      <c r="AL38" s="62"/>
      <c r="AM38" s="63"/>
      <c r="AN38" s="61"/>
      <c r="AO38" s="62"/>
      <c r="AP38" s="63"/>
      <c r="AQ38" s="61"/>
      <c r="AR38" s="62"/>
      <c r="AS38" s="62"/>
      <c r="AT38" s="545" t="s">
        <v>686</v>
      </c>
      <c r="AU38" s="546"/>
      <c r="AV38" s="555"/>
      <c r="AW38" s="545"/>
      <c r="AX38" s="546"/>
      <c r="AY38" s="546"/>
      <c r="AZ38" s="61"/>
      <c r="BA38" s="61"/>
      <c r="BB38" s="64"/>
      <c r="BC38" s="61"/>
      <c r="BD38" s="62"/>
      <c r="BE38" s="63"/>
      <c r="BF38" s="11"/>
      <c r="BM38" s="39"/>
    </row>
    <row r="39" spans="1:93" ht="18.75" customHeight="1" x14ac:dyDescent="0.35">
      <c r="A39" s="375" t="s">
        <v>313</v>
      </c>
      <c r="B39" s="372" t="str">
        <f t="shared" si="0"/>
        <v>Sattelklemmung integriert</v>
      </c>
      <c r="C39" s="372"/>
      <c r="D39" s="31"/>
      <c r="E39" s="150" t="s">
        <v>733</v>
      </c>
      <c r="F39" s="147">
        <f>VLOOKUP(E39,AT8:AV183,2,FALSE)</f>
        <v>0</v>
      </c>
      <c r="G39" s="66"/>
      <c r="H39" s="66"/>
      <c r="I39" s="359">
        <f>VLOOKUP(E39,AT8:AV183,3,FALSE)</f>
        <v>0</v>
      </c>
      <c r="J39" s="29" t="s">
        <v>143</v>
      </c>
      <c r="L39" s="38">
        <v>32</v>
      </c>
      <c r="M39" s="545" t="s">
        <v>340</v>
      </c>
      <c r="N39" s="546"/>
      <c r="O39" s="555"/>
      <c r="P39" s="574" t="s">
        <v>427</v>
      </c>
      <c r="Q39" s="546">
        <v>929.09999999999991</v>
      </c>
      <c r="R39" s="546">
        <v>489</v>
      </c>
      <c r="S39" s="582" t="s">
        <v>521</v>
      </c>
      <c r="T39" s="577"/>
      <c r="U39" s="577"/>
      <c r="V39" s="545" t="s">
        <v>551</v>
      </c>
      <c r="W39" s="546">
        <v>65</v>
      </c>
      <c r="X39" s="546">
        <v>16</v>
      </c>
      <c r="Y39" s="545"/>
      <c r="Z39" s="545"/>
      <c r="AA39" s="545"/>
      <c r="AB39" s="545"/>
      <c r="AC39" s="546"/>
      <c r="AD39" s="559"/>
      <c r="AE39" s="586"/>
      <c r="AF39" s="587"/>
      <c r="AG39" s="587"/>
      <c r="AH39" s="545"/>
      <c r="AI39" s="546"/>
      <c r="AJ39" s="546"/>
      <c r="AL39" s="62"/>
      <c r="AM39" s="63"/>
      <c r="AN39" s="61"/>
      <c r="AO39" s="62"/>
      <c r="AP39" s="63"/>
      <c r="AQ39" s="61"/>
      <c r="AR39" s="62"/>
      <c r="AS39" s="62"/>
      <c r="AT39" s="545" t="s">
        <v>687</v>
      </c>
      <c r="AU39" s="546">
        <v>1690</v>
      </c>
      <c r="AV39" s="555">
        <v>999</v>
      </c>
      <c r="AW39" s="545"/>
      <c r="AX39" s="546"/>
      <c r="AY39" s="546"/>
      <c r="AZ39" s="61"/>
      <c r="BA39" s="61"/>
      <c r="BB39" s="64"/>
      <c r="BC39" s="61"/>
      <c r="BD39" s="62"/>
      <c r="BE39" s="63"/>
      <c r="BF39" s="11"/>
      <c r="BM39" s="39"/>
    </row>
    <row r="40" spans="1:93" ht="18.75" customHeight="1" x14ac:dyDescent="0.35">
      <c r="A40" s="375" t="s">
        <v>313</v>
      </c>
      <c r="B40" s="372" t="str">
        <f t="shared" si="0"/>
        <v>-</v>
      </c>
      <c r="C40" s="372"/>
      <c r="D40" s="31"/>
      <c r="E40" s="150" t="s">
        <v>144</v>
      </c>
      <c r="F40" s="147">
        <f>VLOOKUP(E40,AT8:AV183,2,FALSE)</f>
        <v>0</v>
      </c>
      <c r="G40" s="66"/>
      <c r="H40" s="66"/>
      <c r="I40" s="359">
        <f>VLOOKUP(E40,AT8:AV183,3,FALSE)</f>
        <v>0</v>
      </c>
      <c r="J40" s="29" t="s">
        <v>143</v>
      </c>
      <c r="L40" s="38">
        <v>33</v>
      </c>
      <c r="M40" s="545" t="s">
        <v>144</v>
      </c>
      <c r="N40" s="546">
        <v>0</v>
      </c>
      <c r="O40" s="555">
        <v>0</v>
      </c>
      <c r="P40" s="545" t="s">
        <v>428</v>
      </c>
      <c r="Q40" s="546">
        <v>817</v>
      </c>
      <c r="R40" s="546">
        <v>430</v>
      </c>
      <c r="S40" s="545"/>
      <c r="T40" s="577"/>
      <c r="U40" s="577"/>
      <c r="V40" s="545" t="s">
        <v>552</v>
      </c>
      <c r="W40" s="546">
        <v>65</v>
      </c>
      <c r="X40" s="546">
        <v>16</v>
      </c>
      <c r="Y40" s="581"/>
      <c r="Z40" s="583"/>
      <c r="AA40" s="583"/>
      <c r="AB40" s="545"/>
      <c r="AC40" s="546"/>
      <c r="AD40" s="559"/>
      <c r="AE40" s="590"/>
      <c r="AF40" s="588"/>
      <c r="AG40" s="588"/>
      <c r="AH40" s="545"/>
      <c r="AI40" s="546"/>
      <c r="AJ40" s="559"/>
      <c r="AL40" s="62"/>
      <c r="AM40" s="63"/>
      <c r="AN40" s="61"/>
      <c r="AO40" s="62"/>
      <c r="AP40" s="63"/>
      <c r="AQ40" s="61"/>
      <c r="AR40" s="62"/>
      <c r="AS40" s="62"/>
      <c r="AT40" s="545" t="s">
        <v>688</v>
      </c>
      <c r="AU40" s="546">
        <v>790</v>
      </c>
      <c r="AV40" s="555">
        <v>469</v>
      </c>
      <c r="AW40" s="545"/>
      <c r="AX40" s="546"/>
      <c r="AY40" s="546"/>
      <c r="AZ40" s="61"/>
      <c r="BA40" s="61"/>
      <c r="BB40" s="64"/>
      <c r="BC40" s="61"/>
      <c r="BD40" s="62"/>
      <c r="BE40" s="63"/>
      <c r="BM40" s="39"/>
    </row>
    <row r="41" spans="1:93" ht="18.75" customHeight="1" x14ac:dyDescent="0.35">
      <c r="A41" s="375" t="s">
        <v>313</v>
      </c>
      <c r="B41" s="372" t="str">
        <f t="shared" si="0"/>
        <v>-</v>
      </c>
      <c r="C41" s="372"/>
      <c r="D41" s="31"/>
      <c r="E41" s="150" t="s">
        <v>144</v>
      </c>
      <c r="F41" s="147">
        <f>VLOOKUP(E41,AT8:AV183,2,FALSE)</f>
        <v>0</v>
      </c>
      <c r="G41" s="66"/>
      <c r="H41" s="66"/>
      <c r="I41" s="359">
        <f>VLOOKUP(E41,AT8:AV183,3,FALSE)</f>
        <v>0</v>
      </c>
      <c r="J41" s="29" t="s">
        <v>143</v>
      </c>
      <c r="L41" s="38">
        <v>34</v>
      </c>
      <c r="M41" s="545" t="s">
        <v>183</v>
      </c>
      <c r="N41" s="546">
        <v>50</v>
      </c>
      <c r="O41" s="555">
        <v>0</v>
      </c>
      <c r="P41" s="545"/>
      <c r="Q41" s="546"/>
      <c r="R41" s="546"/>
      <c r="S41" s="545" t="s">
        <v>522</v>
      </c>
      <c r="T41" s="577">
        <v>1599</v>
      </c>
      <c r="U41" s="577">
        <v>824</v>
      </c>
      <c r="V41" s="545" t="s">
        <v>553</v>
      </c>
      <c r="W41" s="546">
        <v>65</v>
      </c>
      <c r="X41" s="546">
        <v>16</v>
      </c>
      <c r="Y41" s="581"/>
      <c r="Z41" s="583"/>
      <c r="AA41" s="583"/>
      <c r="AB41" s="545"/>
      <c r="AC41" s="546"/>
      <c r="AD41" s="559"/>
      <c r="AE41" s="590"/>
      <c r="AF41" s="588"/>
      <c r="AG41" s="588"/>
      <c r="AH41" s="545"/>
      <c r="AI41" s="546"/>
      <c r="AJ41" s="546"/>
      <c r="AL41" s="62"/>
      <c r="AM41" s="63"/>
      <c r="AN41" s="61"/>
      <c r="AO41" s="62"/>
      <c r="AP41" s="63"/>
      <c r="AQ41" s="61"/>
      <c r="AR41" s="62"/>
      <c r="AS41" s="62"/>
      <c r="AT41" s="545" t="s">
        <v>689</v>
      </c>
      <c r="AU41" s="546">
        <v>790</v>
      </c>
      <c r="AV41" s="555">
        <v>469</v>
      </c>
      <c r="AW41" s="545"/>
      <c r="AX41" s="546"/>
      <c r="AY41" s="546"/>
      <c r="AZ41" s="61"/>
      <c r="BA41" s="61"/>
      <c r="BB41" s="64"/>
      <c r="BC41" s="61"/>
      <c r="BD41" s="62"/>
      <c r="BE41" s="63"/>
      <c r="BM41" s="39"/>
    </row>
    <row r="42" spans="1:93" ht="18" customHeight="1" x14ac:dyDescent="0.35">
      <c r="A42" s="375" t="s">
        <v>313</v>
      </c>
      <c r="B42" s="372" t="str">
        <f t="shared" si="0"/>
        <v>-</v>
      </c>
      <c r="C42" s="372"/>
      <c r="D42" s="31"/>
      <c r="E42" s="150" t="s">
        <v>144</v>
      </c>
      <c r="F42" s="147">
        <f>VLOOKUP(E42,AT8:AV183,2,FALSE)</f>
        <v>0</v>
      </c>
      <c r="G42" s="66"/>
      <c r="H42" s="66"/>
      <c r="I42" s="359">
        <f>VLOOKUP(E42,AT8:AV183,3,FALSE)</f>
        <v>0</v>
      </c>
      <c r="J42" s="29" t="s">
        <v>143</v>
      </c>
      <c r="L42" s="38">
        <v>35</v>
      </c>
      <c r="M42" s="545" t="s">
        <v>109</v>
      </c>
      <c r="N42" s="546">
        <v>0</v>
      </c>
      <c r="O42" s="555">
        <v>0</v>
      </c>
      <c r="P42" s="545"/>
      <c r="Q42" s="546"/>
      <c r="R42" s="546"/>
      <c r="S42" s="545" t="s">
        <v>523</v>
      </c>
      <c r="T42" s="577">
        <v>1699</v>
      </c>
      <c r="U42" s="577">
        <v>850</v>
      </c>
      <c r="V42" s="545" t="s">
        <v>554</v>
      </c>
      <c r="W42" s="546">
        <v>65</v>
      </c>
      <c r="X42" s="546">
        <v>16</v>
      </c>
      <c r="Y42" s="545"/>
      <c r="Z42" s="546"/>
      <c r="AA42" s="546"/>
      <c r="AB42" s="545"/>
      <c r="AC42" s="546"/>
      <c r="AD42" s="559"/>
      <c r="AE42" s="545"/>
      <c r="AF42" s="577"/>
      <c r="AG42" s="589"/>
      <c r="AH42" s="545"/>
      <c r="AI42" s="546"/>
      <c r="AJ42" s="546"/>
      <c r="AL42" s="62"/>
      <c r="AM42" s="63"/>
      <c r="AN42" s="61"/>
      <c r="AO42" s="62"/>
      <c r="AP42" s="63"/>
      <c r="AQ42" s="61"/>
      <c r="AR42" s="62"/>
      <c r="AS42" s="62"/>
      <c r="AT42" s="545" t="s">
        <v>690</v>
      </c>
      <c r="AU42" s="546">
        <v>100</v>
      </c>
      <c r="AV42" s="555">
        <v>59</v>
      </c>
      <c r="AW42" s="545"/>
      <c r="AX42" s="546"/>
      <c r="AY42" s="546"/>
      <c r="AZ42" s="61"/>
      <c r="BA42" s="61"/>
      <c r="BB42" s="64"/>
      <c r="BC42" s="61"/>
      <c r="BD42" s="62"/>
      <c r="BE42" s="63"/>
      <c r="BM42" s="39"/>
    </row>
    <row r="43" spans="1:93" ht="18.75" customHeight="1" x14ac:dyDescent="0.35">
      <c r="A43" s="375" t="s">
        <v>313</v>
      </c>
      <c r="B43" s="372" t="str">
        <f t="shared" si="0"/>
        <v>-</v>
      </c>
      <c r="C43" s="372"/>
      <c r="D43" s="31"/>
      <c r="E43" s="150" t="s">
        <v>144</v>
      </c>
      <c r="F43" s="147">
        <f>VLOOKUP(E43,AT8:AV183,2,FALSE)</f>
        <v>0</v>
      </c>
      <c r="G43" s="66"/>
      <c r="H43" s="66"/>
      <c r="I43" s="359">
        <f>VLOOKUP(E43,AT8:AV183,3,FALSE)</f>
        <v>0</v>
      </c>
      <c r="J43" s="29" t="s">
        <v>143</v>
      </c>
      <c r="L43" s="38">
        <v>36</v>
      </c>
      <c r="M43" s="545"/>
      <c r="N43" s="546"/>
      <c r="O43" s="555"/>
      <c r="P43" s="582" t="s">
        <v>735</v>
      </c>
      <c r="Q43" s="546"/>
      <c r="R43" s="546"/>
      <c r="S43" s="545"/>
      <c r="T43" s="577"/>
      <c r="U43" s="577"/>
      <c r="V43" s="545" t="s">
        <v>555</v>
      </c>
      <c r="W43" s="546">
        <v>65</v>
      </c>
      <c r="X43" s="546">
        <v>16</v>
      </c>
      <c r="Y43" s="545"/>
      <c r="Z43" s="546"/>
      <c r="AA43" s="546"/>
      <c r="AB43" s="545"/>
      <c r="AC43" s="546"/>
      <c r="AD43" s="559"/>
      <c r="AE43" s="545"/>
      <c r="AF43" s="577"/>
      <c r="AG43" s="589"/>
      <c r="AH43" s="545"/>
      <c r="AI43" s="546"/>
      <c r="AJ43" s="546"/>
      <c r="AK43" s="11"/>
      <c r="AL43" s="11"/>
      <c r="AM43" s="11"/>
      <c r="AN43" s="61"/>
      <c r="AO43" s="62"/>
      <c r="AP43" s="63"/>
      <c r="AQ43" s="61"/>
      <c r="AR43" s="62"/>
      <c r="AS43" s="62"/>
      <c r="AT43" s="545" t="s">
        <v>691</v>
      </c>
      <c r="AU43" s="546">
        <v>1190</v>
      </c>
      <c r="AV43" s="555">
        <v>709</v>
      </c>
      <c r="AW43" s="545"/>
      <c r="AX43" s="546"/>
      <c r="AY43" s="546"/>
      <c r="AZ43" s="61"/>
      <c r="BA43" s="61"/>
      <c r="BB43" s="64"/>
      <c r="BC43" s="61"/>
      <c r="BD43" s="62"/>
      <c r="BE43" s="63"/>
      <c r="BM43" s="39"/>
    </row>
    <row r="44" spans="1:93" s="110" customFormat="1" ht="18.75" customHeight="1" x14ac:dyDescent="0.35">
      <c r="A44" s="375" t="s">
        <v>313</v>
      </c>
      <c r="B44" s="372" t="str">
        <f t="shared" si="0"/>
        <v>-</v>
      </c>
      <c r="C44" s="372"/>
      <c r="D44" s="31"/>
      <c r="E44" s="150" t="s">
        <v>144</v>
      </c>
      <c r="F44" s="147">
        <f>VLOOKUP(E44,AT8:AV183,2,FALSE)</f>
        <v>0</v>
      </c>
      <c r="G44" s="66"/>
      <c r="H44" s="66"/>
      <c r="I44" s="359">
        <f>VLOOKUP(E44,AT8:AV183,3,FALSE)</f>
        <v>0</v>
      </c>
      <c r="J44" s="29" t="s">
        <v>143</v>
      </c>
      <c r="K44" s="102"/>
      <c r="L44" s="38">
        <v>37</v>
      </c>
      <c r="M44" s="545" t="s">
        <v>341</v>
      </c>
      <c r="N44" s="546"/>
      <c r="O44" s="555"/>
      <c r="P44" s="545" t="s">
        <v>502</v>
      </c>
      <c r="Q44" s="546">
        <v>3200</v>
      </c>
      <c r="R44" s="546">
        <v>1729</v>
      </c>
      <c r="S44" s="582" t="s">
        <v>524</v>
      </c>
      <c r="T44" s="577"/>
      <c r="U44" s="577"/>
      <c r="V44" s="545"/>
      <c r="W44" s="546"/>
      <c r="X44" s="546"/>
      <c r="Y44" s="545"/>
      <c r="Z44" s="546"/>
      <c r="AA44" s="546"/>
      <c r="AB44" s="545"/>
      <c r="AC44" s="546"/>
      <c r="AD44" s="559"/>
      <c r="AE44" s="545"/>
      <c r="AF44" s="577"/>
      <c r="AG44" s="589"/>
      <c r="AH44" s="545"/>
      <c r="AI44" s="546"/>
      <c r="AJ44" s="546"/>
      <c r="AK44" s="11"/>
      <c r="AL44" s="11"/>
      <c r="AM44" s="11"/>
      <c r="AN44" s="61"/>
      <c r="AO44" s="62"/>
      <c r="AP44" s="63"/>
      <c r="AQ44" s="61"/>
      <c r="AR44" s="62"/>
      <c r="AS44" s="62"/>
      <c r="AT44" s="545" t="s">
        <v>692</v>
      </c>
      <c r="AU44" s="546">
        <v>1190</v>
      </c>
      <c r="AV44" s="555">
        <v>709</v>
      </c>
      <c r="AW44" s="545"/>
      <c r="AX44" s="546"/>
      <c r="AY44" s="546"/>
      <c r="AZ44" s="61"/>
      <c r="BA44" s="61"/>
      <c r="BB44" s="64"/>
      <c r="BC44" s="61"/>
      <c r="BD44" s="62"/>
      <c r="BE44" s="63"/>
      <c r="BF44" s="102"/>
      <c r="BG44" s="102"/>
      <c r="BH44" s="102"/>
      <c r="BI44" s="102"/>
      <c r="BJ44" s="102"/>
      <c r="BK44" s="102"/>
      <c r="BL44" s="102"/>
      <c r="BM44" s="109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</row>
    <row r="45" spans="1:93" s="110" customFormat="1" ht="18.75" customHeight="1" x14ac:dyDescent="0.35">
      <c r="A45" s="375" t="s">
        <v>313</v>
      </c>
      <c r="B45" s="372" t="str">
        <f t="shared" si="0"/>
        <v>-</v>
      </c>
      <c r="C45" s="372"/>
      <c r="D45" s="31"/>
      <c r="E45" s="150" t="s">
        <v>144</v>
      </c>
      <c r="F45" s="147">
        <f>VLOOKUP(E45,AT8:AV183,2,FALSE)</f>
        <v>0</v>
      </c>
      <c r="G45" s="66"/>
      <c r="H45" s="66"/>
      <c r="I45" s="359">
        <f>VLOOKUP(E45,AT8:AV183,3,FALSE)</f>
        <v>0</v>
      </c>
      <c r="J45" s="29" t="s">
        <v>143</v>
      </c>
      <c r="K45" s="102"/>
      <c r="L45" s="38">
        <v>38</v>
      </c>
      <c r="M45" s="545" t="s">
        <v>144</v>
      </c>
      <c r="N45" s="546">
        <v>0</v>
      </c>
      <c r="O45" s="555">
        <v>0</v>
      </c>
      <c r="P45" s="545" t="s">
        <v>503</v>
      </c>
      <c r="Q45" s="546">
        <v>3800</v>
      </c>
      <c r="R45" s="546">
        <v>2055</v>
      </c>
      <c r="S45" s="545"/>
      <c r="T45" s="577"/>
      <c r="U45" s="577"/>
      <c r="V45" s="582" t="s">
        <v>556</v>
      </c>
      <c r="W45" s="546"/>
      <c r="X45" s="546"/>
      <c r="Y45" s="545"/>
      <c r="Z45" s="546"/>
      <c r="AA45" s="546"/>
      <c r="AB45" s="545"/>
      <c r="AC45" s="546"/>
      <c r="AD45" s="559"/>
      <c r="AE45" s="545"/>
      <c r="AF45" s="577"/>
      <c r="AG45" s="589"/>
      <c r="AH45" s="545"/>
      <c r="AI45" s="546"/>
      <c r="AJ45" s="546"/>
      <c r="AK45" s="11"/>
      <c r="AL45" s="11"/>
      <c r="AM45" s="11"/>
      <c r="AN45" s="61"/>
      <c r="AO45" s="62"/>
      <c r="AP45" s="63"/>
      <c r="AQ45" s="61"/>
      <c r="AR45" s="62"/>
      <c r="AS45" s="62"/>
      <c r="AT45" s="545" t="s">
        <v>693</v>
      </c>
      <c r="AU45" s="546">
        <v>1090</v>
      </c>
      <c r="AV45" s="555">
        <v>649</v>
      </c>
      <c r="AW45" s="545"/>
      <c r="AX45" s="546"/>
      <c r="AY45" s="546"/>
      <c r="AZ45" s="61"/>
      <c r="BA45" s="61"/>
      <c r="BB45" s="64"/>
      <c r="BC45" s="61"/>
      <c r="BD45" s="62"/>
      <c r="BE45" s="63"/>
      <c r="BF45" s="102"/>
      <c r="BG45" s="102"/>
      <c r="BH45" s="102"/>
      <c r="BI45" s="102"/>
      <c r="BJ45" s="102"/>
      <c r="BK45" s="102"/>
      <c r="BL45" s="102"/>
      <c r="BM45" s="109"/>
      <c r="BN45" s="102"/>
      <c r="BO45" s="102"/>
      <c r="BP45" s="102"/>
      <c r="BQ45" s="102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2"/>
      <c r="CO45" s="102"/>
    </row>
    <row r="46" spans="1:93" s="110" customFormat="1" ht="18.75" customHeight="1" x14ac:dyDescent="0.35">
      <c r="A46" s="100"/>
      <c r="B46" s="111"/>
      <c r="C46" s="111"/>
      <c r="D46" s="80"/>
      <c r="E46" s="80"/>
      <c r="F46" s="85"/>
      <c r="G46" s="66"/>
      <c r="H46" s="66"/>
      <c r="I46" s="111"/>
      <c r="J46" s="102"/>
      <c r="K46" s="102"/>
      <c r="L46" s="38">
        <v>39</v>
      </c>
      <c r="M46" s="545" t="s">
        <v>165</v>
      </c>
      <c r="N46" s="546">
        <v>80</v>
      </c>
      <c r="O46" s="555">
        <v>40</v>
      </c>
      <c r="P46" s="545"/>
      <c r="Q46" s="546"/>
      <c r="R46" s="546"/>
      <c r="S46" s="545" t="s">
        <v>525</v>
      </c>
      <c r="T46" s="577">
        <v>2100</v>
      </c>
      <c r="U46" s="577">
        <v>670</v>
      </c>
      <c r="V46" s="545"/>
      <c r="W46" s="546"/>
      <c r="X46" s="546"/>
      <c r="Y46" s="545"/>
      <c r="Z46" s="546"/>
      <c r="AA46" s="546"/>
      <c r="AB46" s="545"/>
      <c r="AC46" s="546"/>
      <c r="AD46" s="559"/>
      <c r="AE46" s="545"/>
      <c r="AF46" s="577"/>
      <c r="AG46" s="589"/>
      <c r="AH46" s="545"/>
      <c r="AI46" s="546"/>
      <c r="AJ46" s="546"/>
      <c r="AK46" s="11"/>
      <c r="AL46" s="11"/>
      <c r="AM46" s="11"/>
      <c r="AN46" s="61"/>
      <c r="AO46" s="62"/>
      <c r="AP46" s="63"/>
      <c r="AQ46" s="61"/>
      <c r="AR46" s="62"/>
      <c r="AS46" s="62"/>
      <c r="AT46" s="545"/>
      <c r="AU46" s="546"/>
      <c r="AV46" s="555"/>
      <c r="AW46" s="545"/>
      <c r="AX46" s="546"/>
      <c r="AY46" s="546"/>
      <c r="AZ46" s="61"/>
      <c r="BA46" s="61"/>
      <c r="BB46" s="64"/>
      <c r="BC46" s="61"/>
      <c r="BD46" s="62"/>
      <c r="BE46" s="63"/>
      <c r="BF46" s="102"/>
      <c r="BG46" s="102"/>
      <c r="BH46" s="102"/>
      <c r="BI46" s="102"/>
      <c r="BJ46" s="102"/>
      <c r="BK46" s="102"/>
      <c r="BL46" s="102"/>
      <c r="BM46" s="109"/>
      <c r="BN46" s="102"/>
      <c r="BO46" s="102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2"/>
      <c r="CA46" s="102"/>
      <c r="CB46" s="102"/>
      <c r="CC46" s="102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2"/>
      <c r="CO46" s="102"/>
    </row>
    <row r="47" spans="1:93" s="110" customFormat="1" ht="18.75" customHeight="1" x14ac:dyDescent="0.35">
      <c r="A47" s="409" t="s">
        <v>321</v>
      </c>
      <c r="B47" s="58"/>
      <c r="C47" s="207" t="s">
        <v>209</v>
      </c>
      <c r="D47" s="101"/>
      <c r="E47" s="570">
        <f>F47</f>
        <v>4750</v>
      </c>
      <c r="F47" s="406">
        <f>SUM(F32:F45)+F29+F27+F26+F20+F15+F8+F10</f>
        <v>4750</v>
      </c>
      <c r="G47" s="405"/>
      <c r="H47" s="405"/>
      <c r="I47" s="571">
        <f>SUM(I32:I45)+I29+I27+I26+I20+I15+I8+I10</f>
        <v>1700</v>
      </c>
      <c r="J47" s="349" t="s">
        <v>207</v>
      </c>
      <c r="K47" s="102"/>
      <c r="L47" s="38">
        <v>40</v>
      </c>
      <c r="M47" s="545" t="s">
        <v>109</v>
      </c>
      <c r="N47" s="546">
        <v>0</v>
      </c>
      <c r="O47" s="555">
        <v>0</v>
      </c>
      <c r="P47" s="545" t="s">
        <v>504</v>
      </c>
      <c r="Q47" s="546">
        <v>2040</v>
      </c>
      <c r="R47" s="546">
        <v>1102</v>
      </c>
      <c r="S47" s="545" t="s">
        <v>526</v>
      </c>
      <c r="T47" s="577">
        <v>2100</v>
      </c>
      <c r="U47" s="577">
        <v>670</v>
      </c>
      <c r="V47" s="545" t="s">
        <v>557</v>
      </c>
      <c r="W47" s="546">
        <v>74.900000000000006</v>
      </c>
      <c r="X47" s="546">
        <v>33</v>
      </c>
      <c r="Y47" s="545"/>
      <c r="Z47" s="546"/>
      <c r="AA47" s="546"/>
      <c r="AB47" s="545"/>
      <c r="AC47" s="546"/>
      <c r="AD47" s="559"/>
      <c r="AE47" s="545"/>
      <c r="AF47" s="577"/>
      <c r="AG47" s="589"/>
      <c r="AH47" s="545"/>
      <c r="AI47" s="546"/>
      <c r="AJ47" s="546"/>
      <c r="AK47" s="11"/>
      <c r="AL47" s="11"/>
      <c r="AM47" s="11"/>
      <c r="AN47" s="61"/>
      <c r="AO47" s="62"/>
      <c r="AP47" s="63"/>
      <c r="AQ47" s="61"/>
      <c r="AR47" s="62"/>
      <c r="AS47" s="62"/>
      <c r="AT47" s="545" t="s">
        <v>694</v>
      </c>
      <c r="AU47" s="546">
        <v>540</v>
      </c>
      <c r="AV47" s="546">
        <v>320</v>
      </c>
      <c r="AW47" s="545"/>
      <c r="AX47" s="546"/>
      <c r="AY47" s="546"/>
      <c r="AZ47" s="61"/>
      <c r="BA47" s="61"/>
      <c r="BB47" s="64"/>
      <c r="BC47" s="61"/>
      <c r="BD47" s="62"/>
      <c r="BE47" s="63"/>
      <c r="BF47" s="102"/>
      <c r="BG47" s="102"/>
      <c r="BH47" s="102"/>
      <c r="BI47" s="102"/>
      <c r="BJ47" s="102"/>
      <c r="BK47" s="102"/>
      <c r="BL47" s="102"/>
      <c r="BM47" s="109"/>
      <c r="BN47" s="102"/>
      <c r="BO47" s="102"/>
      <c r="BP47" s="102"/>
      <c r="BQ47" s="102"/>
      <c r="BR47" s="102"/>
      <c r="BS47" s="102"/>
      <c r="BT47" s="102"/>
      <c r="BU47" s="102"/>
      <c r="BV47" s="102"/>
      <c r="BW47" s="102"/>
      <c r="BX47" s="102"/>
      <c r="BY47" s="102"/>
      <c r="BZ47" s="102"/>
      <c r="CA47" s="102"/>
      <c r="CB47" s="102"/>
      <c r="CC47" s="102"/>
      <c r="CD47" s="102"/>
      <c r="CE47" s="102"/>
      <c r="CF47" s="102"/>
      <c r="CG47" s="102"/>
      <c r="CH47" s="102"/>
      <c r="CI47" s="102"/>
      <c r="CJ47" s="102"/>
      <c r="CK47" s="102"/>
      <c r="CL47" s="102"/>
      <c r="CM47" s="102"/>
      <c r="CN47" s="102"/>
      <c r="CO47" s="102"/>
    </row>
    <row r="48" spans="1:93" ht="17.25" customHeight="1" x14ac:dyDescent="0.35">
      <c r="A48" s="410">
        <f>(E49/119*100)-I47</f>
        <v>1654.2828896264391</v>
      </c>
      <c r="B48" s="101"/>
      <c r="C48" s="112"/>
      <c r="D48" s="101"/>
      <c r="E48" s="394" t="s">
        <v>378</v>
      </c>
      <c r="F48" s="101"/>
      <c r="G48" s="405"/>
      <c r="H48" s="405"/>
      <c r="I48" s="387">
        <f>I47*119%</f>
        <v>2023</v>
      </c>
      <c r="J48" s="349" t="s">
        <v>208</v>
      </c>
      <c r="L48" s="38">
        <v>41</v>
      </c>
      <c r="M48" s="545"/>
      <c r="N48" s="546"/>
      <c r="O48" s="555"/>
      <c r="P48" s="545" t="s">
        <v>505</v>
      </c>
      <c r="Q48" s="546">
        <v>2450</v>
      </c>
      <c r="R48" s="546">
        <v>1310</v>
      </c>
      <c r="S48" s="545"/>
      <c r="T48" s="577"/>
      <c r="U48" s="577"/>
      <c r="V48" s="545" t="s">
        <v>558</v>
      </c>
      <c r="W48" s="546">
        <v>74.900000000000006</v>
      </c>
      <c r="X48" s="546">
        <v>33</v>
      </c>
      <c r="Y48" s="545"/>
      <c r="Z48" s="546"/>
      <c r="AA48" s="546"/>
      <c r="AB48" s="545"/>
      <c r="AC48" s="546"/>
      <c r="AD48" s="559"/>
      <c r="AE48" s="545"/>
      <c r="AF48" s="577"/>
      <c r="AG48" s="589"/>
      <c r="AH48" s="545"/>
      <c r="AI48" s="546"/>
      <c r="AJ48" s="546"/>
      <c r="AK48" s="11"/>
      <c r="AL48" s="11"/>
      <c r="AM48" s="11"/>
      <c r="AN48" s="61"/>
      <c r="AO48" s="62"/>
      <c r="AP48" s="63"/>
      <c r="AQ48" s="61"/>
      <c r="AR48" s="62"/>
      <c r="AS48" s="62"/>
      <c r="AT48" s="545" t="s">
        <v>695</v>
      </c>
      <c r="AU48" s="546">
        <v>540</v>
      </c>
      <c r="AV48" s="546">
        <v>320</v>
      </c>
      <c r="AW48" s="545"/>
      <c r="AX48" s="546"/>
      <c r="AY48" s="546"/>
      <c r="AZ48" s="61"/>
      <c r="BA48" s="61"/>
      <c r="BB48" s="64"/>
      <c r="BC48" s="61"/>
      <c r="BD48" s="62"/>
      <c r="BE48" s="63"/>
      <c r="BM48" s="39"/>
    </row>
    <row r="49" spans="1:65" s="26" customFormat="1" ht="19.5" customHeight="1" x14ac:dyDescent="0.3">
      <c r="A49" s="102"/>
      <c r="B49" s="395">
        <f>F47</f>
        <v>4750</v>
      </c>
      <c r="C49" s="396">
        <v>0</v>
      </c>
      <c r="D49" s="397">
        <f>E50/I47</f>
        <v>2.7941176470588234</v>
      </c>
      <c r="E49" s="393">
        <f>E50/119*100</f>
        <v>3991.5966386554624</v>
      </c>
      <c r="F49" s="388"/>
      <c r="L49" s="38">
        <v>42</v>
      </c>
      <c r="M49" s="545"/>
      <c r="N49" s="546"/>
      <c r="O49" s="556"/>
      <c r="P49" s="545"/>
      <c r="Q49" s="546"/>
      <c r="R49" s="546"/>
      <c r="S49" s="560" t="s">
        <v>527</v>
      </c>
      <c r="T49" s="577">
        <v>2000</v>
      </c>
      <c r="U49" s="577">
        <v>670</v>
      </c>
      <c r="V49" s="545" t="s">
        <v>559</v>
      </c>
      <c r="W49" s="546">
        <v>74.900000000000006</v>
      </c>
      <c r="X49" s="546">
        <v>33</v>
      </c>
      <c r="Y49" s="581"/>
      <c r="Z49" s="583"/>
      <c r="AA49" s="583"/>
      <c r="AB49" s="545"/>
      <c r="AC49" s="546"/>
      <c r="AD49" s="559"/>
      <c r="AE49" s="545"/>
      <c r="AF49" s="577"/>
      <c r="AG49" s="589"/>
      <c r="AH49" s="545"/>
      <c r="AI49" s="546"/>
      <c r="AJ49" s="546"/>
      <c r="AK49" s="103"/>
      <c r="AL49" s="103"/>
      <c r="AM49" s="103"/>
      <c r="AN49" s="61"/>
      <c r="AO49" s="62"/>
      <c r="AP49" s="63"/>
      <c r="AQ49" s="61"/>
      <c r="AR49" s="62"/>
      <c r="AS49" s="62"/>
      <c r="AT49" s="545" t="s">
        <v>696</v>
      </c>
      <c r="AU49" s="546">
        <v>540</v>
      </c>
      <c r="AV49" s="546">
        <v>320</v>
      </c>
      <c r="AW49" s="545"/>
      <c r="AX49" s="546"/>
      <c r="AY49" s="546"/>
      <c r="AZ49" s="61"/>
      <c r="BA49" s="61"/>
      <c r="BB49" s="64"/>
      <c r="BC49" s="61"/>
      <c r="BD49" s="62"/>
      <c r="BE49" s="63"/>
      <c r="BM49" s="39"/>
    </row>
    <row r="50" spans="1:65" s="26" customFormat="1" ht="19.5" customHeight="1" x14ac:dyDescent="0.35">
      <c r="B50" s="640" t="s">
        <v>344</v>
      </c>
      <c r="C50" s="640"/>
      <c r="D50" s="213"/>
      <c r="E50" s="462">
        <v>4750</v>
      </c>
      <c r="F50" s="213"/>
      <c r="G50" s="389"/>
      <c r="H50" s="390"/>
      <c r="L50" s="38">
        <v>43</v>
      </c>
      <c r="M50" s="545"/>
      <c r="N50" s="546"/>
      <c r="O50" s="556"/>
      <c r="P50" s="545" t="s">
        <v>506</v>
      </c>
      <c r="Q50" s="546">
        <v>1450</v>
      </c>
      <c r="R50" s="546">
        <v>764</v>
      </c>
      <c r="S50" s="545" t="s">
        <v>528</v>
      </c>
      <c r="T50" s="577">
        <v>850</v>
      </c>
      <c r="U50" s="577">
        <v>350</v>
      </c>
      <c r="V50" s="545" t="s">
        <v>560</v>
      </c>
      <c r="W50" s="546">
        <v>74.900000000000006</v>
      </c>
      <c r="X50" s="546">
        <v>33</v>
      </c>
      <c r="Y50" s="581"/>
      <c r="Z50" s="583"/>
      <c r="AA50" s="583"/>
      <c r="AB50" s="545"/>
      <c r="AC50" s="546"/>
      <c r="AD50" s="559"/>
      <c r="AE50" s="545"/>
      <c r="AF50" s="577"/>
      <c r="AG50" s="589"/>
      <c r="AH50" s="545"/>
      <c r="AI50" s="546"/>
      <c r="AJ50" s="546"/>
      <c r="AK50" s="103"/>
      <c r="AL50" s="103"/>
      <c r="AM50" s="103"/>
      <c r="AN50" s="61"/>
      <c r="AO50" s="62"/>
      <c r="AP50" s="63"/>
      <c r="AQ50" s="61"/>
      <c r="AR50" s="62"/>
      <c r="AS50" s="63"/>
      <c r="AT50" s="545" t="s">
        <v>690</v>
      </c>
      <c r="AU50" s="546">
        <v>100</v>
      </c>
      <c r="AV50" s="546">
        <v>59</v>
      </c>
      <c r="AW50" s="545"/>
      <c r="AX50" s="546"/>
      <c r="AY50" s="546"/>
      <c r="AZ50" s="61"/>
      <c r="BA50" s="61"/>
      <c r="BB50" s="64"/>
      <c r="BC50" s="61"/>
      <c r="BD50" s="62"/>
      <c r="BE50" s="63"/>
      <c r="BM50" s="39"/>
    </row>
    <row r="51" spans="1:65" s="26" customFormat="1" ht="19.5" customHeight="1" x14ac:dyDescent="0.3">
      <c r="B51" s="213"/>
      <c r="C51" s="213"/>
      <c r="D51" s="213"/>
      <c r="E51" s="391"/>
      <c r="F51" s="392"/>
      <c r="G51" s="213"/>
      <c r="H51" s="213"/>
      <c r="I51" s="29"/>
      <c r="L51" s="38">
        <v>44</v>
      </c>
      <c r="M51" s="545"/>
      <c r="N51" s="546"/>
      <c r="O51" s="556"/>
      <c r="P51" s="545"/>
      <c r="Q51" s="546"/>
      <c r="R51" s="546"/>
      <c r="S51" s="545" t="s">
        <v>529</v>
      </c>
      <c r="T51" s="577">
        <v>490</v>
      </c>
      <c r="U51" s="577">
        <v>262</v>
      </c>
      <c r="V51" s="545"/>
      <c r="W51" s="546"/>
      <c r="X51" s="546"/>
      <c r="Y51" s="581"/>
      <c r="Z51" s="583"/>
      <c r="AA51" s="583"/>
      <c r="AB51" s="545"/>
      <c r="AC51" s="546"/>
      <c r="AD51" s="559"/>
      <c r="AE51" s="545"/>
      <c r="AF51" s="577"/>
      <c r="AG51" s="589"/>
      <c r="AH51" s="545"/>
      <c r="AI51" s="546"/>
      <c r="AJ51" s="546"/>
      <c r="AK51" s="103"/>
      <c r="AL51" s="103"/>
      <c r="AM51" s="103"/>
      <c r="AN51" s="61"/>
      <c r="AO51" s="62"/>
      <c r="AP51" s="63"/>
      <c r="AQ51" s="61"/>
      <c r="AR51" s="62"/>
      <c r="AS51" s="63"/>
      <c r="AT51" s="545"/>
      <c r="AU51" s="546"/>
      <c r="AV51" s="546"/>
      <c r="AW51" s="545"/>
      <c r="AX51" s="546"/>
      <c r="AY51" s="546"/>
      <c r="AZ51" s="61"/>
      <c r="BA51" s="61"/>
      <c r="BB51" s="64"/>
      <c r="BC51" s="61"/>
      <c r="BD51" s="62"/>
      <c r="BE51" s="63"/>
      <c r="BM51" s="39"/>
    </row>
    <row r="52" spans="1:65" s="26" customFormat="1" ht="19.5" customHeight="1" x14ac:dyDescent="0.3">
      <c r="E52" s="87"/>
      <c r="F52" s="86"/>
      <c r="G52" s="95"/>
      <c r="H52" s="86"/>
      <c r="L52" s="38">
        <v>45</v>
      </c>
      <c r="M52" s="545"/>
      <c r="N52" s="546"/>
      <c r="O52" s="556"/>
      <c r="P52" s="545" t="s">
        <v>507</v>
      </c>
      <c r="Q52" s="546">
        <v>1290</v>
      </c>
      <c r="R52" s="546">
        <v>750</v>
      </c>
      <c r="S52" s="545" t="s">
        <v>530</v>
      </c>
      <c r="T52" s="577">
        <v>300</v>
      </c>
      <c r="U52" s="577">
        <v>125</v>
      </c>
      <c r="V52" s="545" t="s">
        <v>561</v>
      </c>
      <c r="W52" s="546">
        <v>74.900000000000006</v>
      </c>
      <c r="X52" s="546">
        <v>32</v>
      </c>
      <c r="Y52" s="581"/>
      <c r="Z52" s="583"/>
      <c r="AA52" s="583"/>
      <c r="AB52" s="545"/>
      <c r="AC52" s="546"/>
      <c r="AD52" s="559"/>
      <c r="AE52" s="545"/>
      <c r="AF52" s="577"/>
      <c r="AG52" s="589"/>
      <c r="AH52" s="545"/>
      <c r="AI52" s="546"/>
      <c r="AJ52" s="546"/>
      <c r="AK52" s="103"/>
      <c r="AL52" s="103"/>
      <c r="AM52" s="103"/>
      <c r="AN52" s="61"/>
      <c r="AO52" s="62"/>
      <c r="AP52" s="63"/>
      <c r="AQ52" s="61"/>
      <c r="AR52" s="62"/>
      <c r="AS52" s="63"/>
      <c r="AT52" s="545" t="s">
        <v>697</v>
      </c>
      <c r="AU52" s="546">
        <v>1440</v>
      </c>
      <c r="AV52" s="546">
        <v>849</v>
      </c>
      <c r="AW52" s="545"/>
      <c r="AX52" s="546"/>
      <c r="AY52" s="546"/>
      <c r="AZ52" s="61"/>
      <c r="BA52" s="61"/>
      <c r="BB52" s="64"/>
      <c r="BC52" s="61"/>
      <c r="BD52" s="62"/>
      <c r="BE52" s="63"/>
      <c r="BM52" s="39"/>
    </row>
    <row r="53" spans="1:65" s="26" customFormat="1" ht="19.5" customHeight="1" x14ac:dyDescent="0.3">
      <c r="E53" s="87"/>
      <c r="F53" s="86"/>
      <c r="G53" s="95"/>
      <c r="H53" s="86"/>
      <c r="I53" s="29"/>
      <c r="L53" s="38">
        <v>46</v>
      </c>
      <c r="M53" s="545"/>
      <c r="N53" s="546"/>
      <c r="O53" s="556"/>
      <c r="P53" s="545" t="s">
        <v>508</v>
      </c>
      <c r="Q53" s="546">
        <v>1010</v>
      </c>
      <c r="R53" s="546">
        <v>590</v>
      </c>
      <c r="S53" s="545"/>
      <c r="T53" s="577"/>
      <c r="U53" s="577"/>
      <c r="V53" s="545" t="s">
        <v>562</v>
      </c>
      <c r="W53" s="546">
        <v>74.900000000000006</v>
      </c>
      <c r="X53" s="546">
        <v>32</v>
      </c>
      <c r="Y53" s="581"/>
      <c r="Z53" s="583"/>
      <c r="AA53" s="583"/>
      <c r="AB53" s="545"/>
      <c r="AC53" s="546"/>
      <c r="AD53" s="559"/>
      <c r="AE53" s="545"/>
      <c r="AF53" s="577"/>
      <c r="AG53" s="589"/>
      <c r="AH53" s="545"/>
      <c r="AI53" s="546"/>
      <c r="AJ53" s="546"/>
      <c r="AK53" s="11"/>
      <c r="AL53" s="11"/>
      <c r="AM53" s="11"/>
      <c r="AN53" s="61"/>
      <c r="AO53" s="62"/>
      <c r="AP53" s="63"/>
      <c r="AQ53" s="61"/>
      <c r="AR53" s="62"/>
      <c r="AS53" s="63"/>
      <c r="AT53" s="545" t="s">
        <v>698</v>
      </c>
      <c r="AU53" s="546">
        <v>449</v>
      </c>
      <c r="AV53" s="546">
        <v>250</v>
      </c>
      <c r="AW53" s="545"/>
      <c r="AX53" s="546"/>
      <c r="AY53" s="546"/>
      <c r="AZ53" s="61"/>
      <c r="BA53" s="61"/>
      <c r="BB53" s="64"/>
      <c r="BC53" s="61"/>
      <c r="BD53" s="62"/>
      <c r="BE53" s="63"/>
      <c r="BM53" s="39"/>
    </row>
    <row r="54" spans="1:65" s="26" customFormat="1" ht="19.5" customHeight="1" x14ac:dyDescent="0.3">
      <c r="E54" s="87"/>
      <c r="F54" s="86"/>
      <c r="G54" s="95"/>
      <c r="H54" s="86"/>
      <c r="I54" s="29"/>
      <c r="J54" s="29"/>
      <c r="L54" s="38">
        <v>47</v>
      </c>
      <c r="M54" s="545"/>
      <c r="N54" s="546"/>
      <c r="O54" s="556"/>
      <c r="P54" s="545"/>
      <c r="Q54" s="546"/>
      <c r="R54" s="546"/>
      <c r="S54" s="545"/>
      <c r="T54" s="577"/>
      <c r="U54" s="577"/>
      <c r="V54" s="545" t="s">
        <v>563</v>
      </c>
      <c r="W54" s="546">
        <v>74.900000000000006</v>
      </c>
      <c r="X54" s="546">
        <v>32</v>
      </c>
      <c r="Y54" s="581"/>
      <c r="Z54" s="583"/>
      <c r="AA54" s="583"/>
      <c r="AB54" s="545"/>
      <c r="AC54" s="546"/>
      <c r="AD54" s="559"/>
      <c r="AE54" s="545"/>
      <c r="AF54" s="577"/>
      <c r="AG54" s="589"/>
      <c r="AH54" s="545"/>
      <c r="AI54" s="546"/>
      <c r="AJ54" s="546"/>
      <c r="AK54" s="11"/>
      <c r="AL54" s="11"/>
      <c r="AM54" s="11"/>
      <c r="AN54" s="61"/>
      <c r="AO54" s="62"/>
      <c r="AP54" s="63"/>
      <c r="AQ54" s="61"/>
      <c r="AR54" s="62"/>
      <c r="AS54" s="63"/>
      <c r="AT54" s="545" t="s">
        <v>699</v>
      </c>
      <c r="AU54" s="546">
        <v>129</v>
      </c>
      <c r="AV54" s="546">
        <v>70</v>
      </c>
      <c r="AW54" s="545"/>
      <c r="AX54" s="546"/>
      <c r="AY54" s="546"/>
      <c r="AZ54" s="61"/>
      <c r="BA54" s="61"/>
      <c r="BB54" s="64"/>
      <c r="BC54" s="61"/>
      <c r="BD54" s="62"/>
      <c r="BE54" s="63"/>
      <c r="BM54" s="39"/>
    </row>
    <row r="55" spans="1:65" s="26" customFormat="1" ht="19.5" customHeight="1" x14ac:dyDescent="0.3">
      <c r="E55" s="97"/>
      <c r="F55" s="96"/>
      <c r="G55" s="96"/>
      <c r="H55" s="27"/>
      <c r="J55" s="29"/>
      <c r="L55" s="38">
        <v>48</v>
      </c>
      <c r="M55" s="545"/>
      <c r="N55" s="546"/>
      <c r="O55" s="556"/>
      <c r="P55" s="545"/>
      <c r="Q55" s="546"/>
      <c r="R55" s="546"/>
      <c r="S55" s="545"/>
      <c r="T55" s="577"/>
      <c r="U55" s="577"/>
      <c r="V55" s="545" t="s">
        <v>564</v>
      </c>
      <c r="W55" s="546">
        <v>74.900000000000006</v>
      </c>
      <c r="X55" s="546">
        <v>32</v>
      </c>
      <c r="Y55" s="581"/>
      <c r="Z55" s="583"/>
      <c r="AA55" s="583"/>
      <c r="AB55" s="545"/>
      <c r="AC55" s="546"/>
      <c r="AD55" s="559"/>
      <c r="AE55" s="545"/>
      <c r="AF55" s="577"/>
      <c r="AG55" s="589"/>
      <c r="AH55" s="545"/>
      <c r="AI55" s="546"/>
      <c r="AJ55" s="546"/>
      <c r="AK55" s="11"/>
      <c r="AL55" s="11"/>
      <c r="AM55" s="11"/>
      <c r="AN55" s="61"/>
      <c r="AO55" s="62"/>
      <c r="AP55" s="63"/>
      <c r="AQ55" s="61"/>
      <c r="AR55" s="62"/>
      <c r="AS55" s="63"/>
      <c r="AT55" s="545" t="s">
        <v>700</v>
      </c>
      <c r="AU55" s="546">
        <v>69.900000000000006</v>
      </c>
      <c r="AV55" s="555">
        <v>39.1</v>
      </c>
      <c r="AW55" s="545"/>
      <c r="AX55" s="546"/>
      <c r="AY55" s="546"/>
      <c r="AZ55" s="61"/>
      <c r="BA55" s="61"/>
      <c r="BB55" s="64"/>
      <c r="BC55" s="61"/>
      <c r="BD55" s="62"/>
      <c r="BE55" s="63"/>
      <c r="BM55" s="39"/>
    </row>
    <row r="56" spans="1:65" s="26" customFormat="1" ht="19.5" customHeight="1" x14ac:dyDescent="0.3">
      <c r="F56" s="27"/>
      <c r="G56" s="96"/>
      <c r="H56" s="27"/>
      <c r="I56" s="28"/>
      <c r="J56" s="29"/>
      <c r="L56" s="38">
        <v>49</v>
      </c>
      <c r="M56" s="545"/>
      <c r="N56" s="546"/>
      <c r="O56" s="556"/>
      <c r="P56" s="545"/>
      <c r="Q56" s="546"/>
      <c r="R56" s="546"/>
      <c r="S56" s="545"/>
      <c r="T56" s="577"/>
      <c r="U56" s="577"/>
      <c r="V56" s="545" t="s">
        <v>565</v>
      </c>
      <c r="W56" s="546">
        <v>74.900000000000006</v>
      </c>
      <c r="X56" s="546">
        <v>32</v>
      </c>
      <c r="Y56" s="581"/>
      <c r="Z56" s="583"/>
      <c r="AA56" s="583"/>
      <c r="AB56" s="581"/>
      <c r="AC56" s="583"/>
      <c r="AD56" s="583"/>
      <c r="AE56" s="545"/>
      <c r="AF56" s="577"/>
      <c r="AG56" s="589"/>
      <c r="AH56" s="545"/>
      <c r="AI56" s="546"/>
      <c r="AJ56" s="546"/>
      <c r="AK56" s="11"/>
      <c r="AL56" s="11"/>
      <c r="AM56" s="11"/>
      <c r="AN56" s="61"/>
      <c r="AO56" s="62"/>
      <c r="AP56" s="63"/>
      <c r="AQ56" s="61"/>
      <c r="AR56" s="62"/>
      <c r="AS56" s="63"/>
      <c r="AT56" s="545"/>
      <c r="AU56" s="546"/>
      <c r="AV56" s="555"/>
      <c r="AW56" s="545"/>
      <c r="AX56" s="546"/>
      <c r="AY56" s="546"/>
      <c r="AZ56" s="61"/>
      <c r="BA56" s="61"/>
      <c r="BB56" s="64"/>
      <c r="BC56" s="61"/>
      <c r="BD56" s="62"/>
      <c r="BE56" s="63"/>
      <c r="BM56" s="39"/>
    </row>
    <row r="57" spans="1:65" s="26" customFormat="1" ht="19.5" customHeight="1" x14ac:dyDescent="0.3">
      <c r="F57" s="27"/>
      <c r="G57" s="27"/>
      <c r="H57" s="27"/>
      <c r="I57" s="28"/>
      <c r="J57" s="29"/>
      <c r="L57" s="38">
        <v>50</v>
      </c>
      <c r="M57" s="545"/>
      <c r="N57" s="546"/>
      <c r="O57" s="556"/>
      <c r="P57" s="545"/>
      <c r="Q57" s="546"/>
      <c r="R57" s="546"/>
      <c r="S57" s="545"/>
      <c r="T57" s="577"/>
      <c r="U57" s="577"/>
      <c r="V57" s="545" t="s">
        <v>566</v>
      </c>
      <c r="W57" s="546">
        <v>74.900000000000006</v>
      </c>
      <c r="X57" s="546">
        <v>32</v>
      </c>
      <c r="Y57" s="545"/>
      <c r="Z57" s="545"/>
      <c r="AA57" s="545"/>
      <c r="AB57" s="581"/>
      <c r="AC57" s="583"/>
      <c r="AD57" s="583"/>
      <c r="AE57" s="84"/>
      <c r="AF57" s="84"/>
      <c r="AG57" s="84"/>
      <c r="AH57" s="545"/>
      <c r="AI57" s="546"/>
      <c r="AJ57" s="546"/>
      <c r="AK57" s="11"/>
      <c r="AL57" s="11"/>
      <c r="AM57" s="11"/>
      <c r="AN57" s="61"/>
      <c r="AO57" s="62"/>
      <c r="AP57" s="63"/>
      <c r="AQ57" s="61"/>
      <c r="AR57" s="62"/>
      <c r="AS57" s="63"/>
      <c r="AT57" s="545" t="s">
        <v>701</v>
      </c>
      <c r="AU57" s="546">
        <v>200</v>
      </c>
      <c r="AV57" s="555">
        <v>117.65</v>
      </c>
      <c r="AW57" s="545"/>
      <c r="AX57" s="546"/>
      <c r="AY57" s="546"/>
      <c r="AZ57" s="61"/>
      <c r="BA57" s="61"/>
      <c r="BB57" s="64"/>
      <c r="BC57" s="61"/>
      <c r="BD57" s="62"/>
      <c r="BE57" s="63"/>
      <c r="BM57" s="39"/>
    </row>
    <row r="58" spans="1:65" s="26" customFormat="1" ht="19.5" customHeight="1" x14ac:dyDescent="0.3">
      <c r="F58" s="27"/>
      <c r="G58" s="27"/>
      <c r="H58" s="27"/>
      <c r="I58" s="28"/>
      <c r="J58" s="29"/>
      <c r="L58" s="38">
        <v>51</v>
      </c>
      <c r="M58" s="545"/>
      <c r="N58" s="546"/>
      <c r="O58" s="558"/>
      <c r="P58" s="545"/>
      <c r="Q58" s="546"/>
      <c r="R58" s="546"/>
      <c r="S58" s="545"/>
      <c r="T58" s="577"/>
      <c r="U58" s="577"/>
      <c r="V58" s="545"/>
      <c r="W58" s="546"/>
      <c r="X58" s="546"/>
      <c r="Y58" s="545"/>
      <c r="Z58" s="545"/>
      <c r="AA58" s="545"/>
      <c r="AB58" s="581"/>
      <c r="AC58" s="583"/>
      <c r="AD58" s="583"/>
      <c r="AE58" s="545"/>
      <c r="AF58" s="546"/>
      <c r="AG58" s="546"/>
      <c r="AH58" s="545"/>
      <c r="AI58" s="546"/>
      <c r="AJ58" s="546"/>
      <c r="AK58" s="11"/>
      <c r="AL58" s="11"/>
      <c r="AM58" s="11"/>
      <c r="AN58" s="61"/>
      <c r="AO58" s="62"/>
      <c r="AP58" s="63"/>
      <c r="AQ58" s="61"/>
      <c r="AR58" s="62"/>
      <c r="AS58" s="63"/>
      <c r="AT58" s="545" t="s">
        <v>702</v>
      </c>
      <c r="AU58" s="546">
        <v>200</v>
      </c>
      <c r="AV58" s="555">
        <v>117.65</v>
      </c>
      <c r="AW58" s="545"/>
      <c r="AX58" s="546"/>
      <c r="AY58" s="546"/>
      <c r="AZ58" s="61"/>
      <c r="BA58" s="61"/>
      <c r="BB58" s="64"/>
      <c r="BC58" s="61"/>
      <c r="BD58" s="62"/>
      <c r="BE58" s="63"/>
      <c r="BM58" s="39"/>
    </row>
    <row r="59" spans="1:65" s="26" customFormat="1" ht="19.5" customHeight="1" x14ac:dyDescent="0.3">
      <c r="F59" s="27"/>
      <c r="G59" s="27"/>
      <c r="H59" s="27"/>
      <c r="I59" s="28"/>
      <c r="J59" s="29"/>
      <c r="L59" s="38">
        <v>52</v>
      </c>
      <c r="M59" s="545"/>
      <c r="N59" s="546"/>
      <c r="O59" s="558"/>
      <c r="P59" s="545"/>
      <c r="Q59" s="546"/>
      <c r="R59" s="546"/>
      <c r="S59" s="545"/>
      <c r="T59" s="577"/>
      <c r="U59" s="577"/>
      <c r="V59" s="545" t="s">
        <v>567</v>
      </c>
      <c r="W59" s="546">
        <v>64.900000000000006</v>
      </c>
      <c r="X59" s="546">
        <v>26</v>
      </c>
      <c r="Y59" s="545"/>
      <c r="Z59" s="545"/>
      <c r="AA59" s="545"/>
      <c r="AB59" s="581"/>
      <c r="AC59" s="583"/>
      <c r="AD59" s="583"/>
      <c r="AE59" s="581"/>
      <c r="AF59" s="583"/>
      <c r="AG59" s="583"/>
      <c r="AH59" s="545"/>
      <c r="AI59" s="546"/>
      <c r="AJ59" s="546"/>
      <c r="AK59" s="11"/>
      <c r="AL59" s="11"/>
      <c r="AM59" s="11"/>
      <c r="AN59" s="61"/>
      <c r="AO59" s="62"/>
      <c r="AP59" s="63"/>
      <c r="AQ59" s="61"/>
      <c r="AR59" s="62"/>
      <c r="AS59" s="63"/>
      <c r="AT59" s="545" t="s">
        <v>703</v>
      </c>
      <c r="AU59" s="546">
        <v>100</v>
      </c>
      <c r="AV59" s="555">
        <v>58.82</v>
      </c>
      <c r="AW59" s="545"/>
      <c r="AX59" s="546"/>
      <c r="AY59" s="546"/>
      <c r="AZ59" s="61"/>
      <c r="BA59" s="61"/>
      <c r="BB59" s="64"/>
      <c r="BC59" s="61"/>
      <c r="BD59" s="62"/>
      <c r="BE59" s="63"/>
      <c r="BM59" s="39"/>
    </row>
    <row r="60" spans="1:65" s="26" customFormat="1" ht="19.5" customHeight="1" x14ac:dyDescent="0.3">
      <c r="F60" s="27"/>
      <c r="G60" s="27"/>
      <c r="H60" s="27"/>
      <c r="I60" s="28"/>
      <c r="J60" s="29"/>
      <c r="L60" s="38">
        <v>53</v>
      </c>
      <c r="M60" s="545"/>
      <c r="N60" s="546"/>
      <c r="O60" s="558"/>
      <c r="P60" s="545"/>
      <c r="Q60" s="546"/>
      <c r="R60" s="546"/>
      <c r="S60" s="545"/>
      <c r="T60" s="577"/>
      <c r="U60" s="577"/>
      <c r="V60" s="545" t="s">
        <v>568</v>
      </c>
      <c r="W60" s="546">
        <v>64.900000000000006</v>
      </c>
      <c r="X60" s="546">
        <v>26</v>
      </c>
      <c r="Y60" s="545"/>
      <c r="Z60" s="545"/>
      <c r="AA60" s="545"/>
      <c r="AB60" s="581"/>
      <c r="AC60" s="583"/>
      <c r="AD60" s="583"/>
      <c r="AE60" s="581"/>
      <c r="AF60" s="583"/>
      <c r="AG60" s="583"/>
      <c r="AH60" s="545"/>
      <c r="AI60" s="546"/>
      <c r="AJ60" s="546"/>
      <c r="AK60" s="11"/>
      <c r="AL60" s="11"/>
      <c r="AM60" s="11"/>
      <c r="AN60" s="61"/>
      <c r="AO60" s="62"/>
      <c r="AP60" s="63"/>
      <c r="AQ60" s="61"/>
      <c r="AR60" s="62"/>
      <c r="AS60" s="63"/>
      <c r="AT60" s="545" t="s">
        <v>704</v>
      </c>
      <c r="AU60" s="546">
        <v>179</v>
      </c>
      <c r="AV60" s="555">
        <v>109</v>
      </c>
      <c r="AW60" s="545"/>
      <c r="AX60" s="546"/>
      <c r="AY60" s="546"/>
      <c r="AZ60" s="61"/>
      <c r="BA60" s="61"/>
      <c r="BB60" s="64"/>
      <c r="BC60" s="61"/>
      <c r="BD60" s="62"/>
      <c r="BE60" s="63"/>
      <c r="BM60" s="39"/>
    </row>
    <row r="61" spans="1:65" s="26" customFormat="1" ht="19.5" customHeight="1" x14ac:dyDescent="0.3">
      <c r="F61" s="27"/>
      <c r="G61" s="27"/>
      <c r="H61" s="27"/>
      <c r="I61" s="28"/>
      <c r="J61" s="29"/>
      <c r="L61" s="38">
        <v>54</v>
      </c>
      <c r="M61" s="545"/>
      <c r="N61" s="546"/>
      <c r="O61" s="559"/>
      <c r="P61" s="545"/>
      <c r="Q61" s="546"/>
      <c r="R61" s="546"/>
      <c r="S61" s="545"/>
      <c r="T61" s="577"/>
      <c r="U61" s="577"/>
      <c r="V61" s="545"/>
      <c r="W61" s="546"/>
      <c r="X61" s="546"/>
      <c r="Y61" s="545"/>
      <c r="Z61" s="545"/>
      <c r="AA61" s="545"/>
      <c r="AB61" s="581"/>
      <c r="AC61" s="583"/>
      <c r="AD61" s="583"/>
      <c r="AE61" s="581"/>
      <c r="AF61" s="583"/>
      <c r="AG61" s="583"/>
      <c r="AH61" s="545"/>
      <c r="AI61" s="546"/>
      <c r="AJ61" s="546"/>
      <c r="AK61" s="11"/>
      <c r="AL61" s="11"/>
      <c r="AM61" s="11"/>
      <c r="AN61" s="61"/>
      <c r="AO61" s="62"/>
      <c r="AP61" s="63"/>
      <c r="AQ61" s="61"/>
      <c r="AR61" s="62"/>
      <c r="AS61" s="63"/>
      <c r="AT61" s="545" t="s">
        <v>705</v>
      </c>
      <c r="AU61" s="546">
        <v>5.95</v>
      </c>
      <c r="AV61" s="546">
        <v>2.78</v>
      </c>
      <c r="AW61" s="545"/>
      <c r="AX61" s="546"/>
      <c r="AY61" s="546"/>
      <c r="AZ61" s="61"/>
      <c r="BA61" s="61"/>
      <c r="BB61" s="64"/>
      <c r="BC61" s="61"/>
      <c r="BD61" s="62"/>
      <c r="BE61" s="63"/>
      <c r="BM61" s="39"/>
    </row>
    <row r="62" spans="1:65" s="26" customFormat="1" ht="19.5" customHeight="1" x14ac:dyDescent="0.3">
      <c r="F62" s="27"/>
      <c r="G62" s="27"/>
      <c r="H62" s="27"/>
      <c r="I62" s="28"/>
      <c r="J62" s="29"/>
      <c r="L62" s="38">
        <v>55</v>
      </c>
      <c r="M62" s="545"/>
      <c r="N62" s="546"/>
      <c r="O62" s="559"/>
      <c r="P62" s="545"/>
      <c r="Q62" s="546"/>
      <c r="R62" s="546"/>
      <c r="S62" s="545"/>
      <c r="T62" s="577"/>
      <c r="U62" s="577"/>
      <c r="V62" s="582" t="s">
        <v>573</v>
      </c>
      <c r="W62" s="546"/>
      <c r="X62" s="546"/>
      <c r="Y62" s="545"/>
      <c r="Z62" s="545"/>
      <c r="AA62" s="545"/>
      <c r="AB62" s="581"/>
      <c r="AC62" s="583"/>
      <c r="AD62" s="583"/>
      <c r="AE62" s="581"/>
      <c r="AF62" s="583"/>
      <c r="AG62" s="583"/>
      <c r="AH62" s="545"/>
      <c r="AI62" s="546"/>
      <c r="AJ62" s="546"/>
      <c r="AK62" s="11"/>
      <c r="AL62" s="11"/>
      <c r="AM62" s="11"/>
      <c r="AN62" s="61"/>
      <c r="AO62" s="62"/>
      <c r="AP62" s="63"/>
      <c r="AQ62" s="61"/>
      <c r="AR62" s="62"/>
      <c r="AS62" s="63"/>
      <c r="AT62" s="545"/>
      <c r="AU62" s="546"/>
      <c r="AV62" s="546"/>
      <c r="AW62" s="545"/>
      <c r="AX62" s="546"/>
      <c r="AY62" s="546"/>
      <c r="AZ62" s="61"/>
      <c r="BA62" s="61"/>
      <c r="BB62" s="64"/>
      <c r="BC62" s="61"/>
      <c r="BD62" s="62"/>
      <c r="BE62" s="63"/>
      <c r="BM62" s="39"/>
    </row>
    <row r="63" spans="1:65" s="26" customFormat="1" ht="19.5" customHeight="1" x14ac:dyDescent="0.3">
      <c r="F63" s="27"/>
      <c r="G63" s="27"/>
      <c r="H63" s="27"/>
      <c r="I63" s="28"/>
      <c r="J63" s="29"/>
      <c r="L63" s="38">
        <v>56</v>
      </c>
      <c r="M63" s="545"/>
      <c r="N63" s="546"/>
      <c r="O63" s="559"/>
      <c r="P63" s="545"/>
      <c r="Q63" s="546"/>
      <c r="R63" s="546"/>
      <c r="S63" s="545"/>
      <c r="T63" s="577"/>
      <c r="U63" s="577"/>
      <c r="V63" s="545"/>
      <c r="W63" s="546"/>
      <c r="X63" s="546"/>
      <c r="Y63" s="581"/>
      <c r="Z63" s="583"/>
      <c r="AA63" s="583"/>
      <c r="AB63" s="581"/>
      <c r="AC63" s="583"/>
      <c r="AD63" s="583"/>
      <c r="AE63" s="581"/>
      <c r="AF63" s="583"/>
      <c r="AG63" s="583"/>
      <c r="AH63" s="545"/>
      <c r="AI63" s="546"/>
      <c r="AJ63" s="546"/>
      <c r="AK63" s="11"/>
      <c r="AL63" s="11"/>
      <c r="AM63" s="11"/>
      <c r="AN63" s="61"/>
      <c r="AO63" s="62"/>
      <c r="AP63" s="63"/>
      <c r="AQ63" s="61"/>
      <c r="AR63" s="62"/>
      <c r="AS63" s="63"/>
      <c r="AT63" s="545"/>
      <c r="AU63" s="546"/>
      <c r="AV63" s="546"/>
      <c r="AW63" s="545"/>
      <c r="AX63" s="546"/>
      <c r="AY63" s="546"/>
      <c r="AZ63" s="61"/>
      <c r="BA63" s="61"/>
      <c r="BB63" s="64"/>
      <c r="BC63" s="61"/>
      <c r="BD63" s="62"/>
      <c r="BE63" s="63"/>
      <c r="BM63" s="39"/>
    </row>
    <row r="64" spans="1:65" s="26" customFormat="1" ht="19.5" customHeight="1" x14ac:dyDescent="0.3">
      <c r="F64" s="27"/>
      <c r="G64" s="27"/>
      <c r="H64" s="27"/>
      <c r="I64" s="28"/>
      <c r="J64" s="29"/>
      <c r="L64" s="38">
        <v>57</v>
      </c>
      <c r="M64" s="545"/>
      <c r="N64" s="546"/>
      <c r="O64" s="559"/>
      <c r="P64" s="545"/>
      <c r="Q64" s="546"/>
      <c r="R64" s="546"/>
      <c r="S64" s="545"/>
      <c r="T64" s="577"/>
      <c r="U64" s="577"/>
      <c r="V64" s="545" t="s">
        <v>569</v>
      </c>
      <c r="W64" s="546">
        <v>79.900000000000006</v>
      </c>
      <c r="X64" s="546">
        <v>35</v>
      </c>
      <c r="Y64" s="581"/>
      <c r="Z64" s="583"/>
      <c r="AA64" s="583"/>
      <c r="AB64" s="545"/>
      <c r="AC64" s="545"/>
      <c r="AD64" s="545"/>
      <c r="AE64" s="581"/>
      <c r="AF64" s="583"/>
      <c r="AG64" s="583"/>
      <c r="AH64" s="545"/>
      <c r="AI64" s="546"/>
      <c r="AJ64" s="546"/>
      <c r="AK64" s="11"/>
      <c r="AL64" s="11"/>
      <c r="AM64" s="11"/>
      <c r="AN64" s="61"/>
      <c r="AO64" s="62"/>
      <c r="AP64" s="63"/>
      <c r="AQ64" s="61"/>
      <c r="AR64" s="62"/>
      <c r="AS64" s="63"/>
      <c r="AT64" s="545" t="s">
        <v>706</v>
      </c>
      <c r="AU64" s="546">
        <v>150</v>
      </c>
      <c r="AV64" s="546">
        <v>70</v>
      </c>
      <c r="AW64" s="545"/>
      <c r="AX64" s="546"/>
      <c r="AY64" s="546"/>
      <c r="AZ64" s="61"/>
      <c r="BA64" s="61"/>
      <c r="BB64" s="64"/>
      <c r="BC64" s="61"/>
      <c r="BD64" s="62"/>
      <c r="BE64" s="63"/>
      <c r="BM64" s="39"/>
    </row>
    <row r="65" spans="5:65" s="26" customFormat="1" ht="19.5" customHeight="1" x14ac:dyDescent="0.3">
      <c r="F65" s="27"/>
      <c r="G65" s="27"/>
      <c r="H65" s="27"/>
      <c r="I65" s="28"/>
      <c r="J65" s="29"/>
      <c r="L65" s="38">
        <v>58</v>
      </c>
      <c r="M65" s="545"/>
      <c r="N65" s="546"/>
      <c r="O65" s="559"/>
      <c r="P65" s="545"/>
      <c r="Q65" s="546"/>
      <c r="R65" s="546"/>
      <c r="S65" s="545"/>
      <c r="T65" s="577"/>
      <c r="U65" s="577"/>
      <c r="V65" s="545" t="s">
        <v>570</v>
      </c>
      <c r="W65" s="546">
        <v>79.900000000000006</v>
      </c>
      <c r="X65" s="546">
        <v>35</v>
      </c>
      <c r="Y65" s="545"/>
      <c r="Z65" s="546"/>
      <c r="AA65" s="546"/>
      <c r="AB65" s="545"/>
      <c r="AC65" s="545"/>
      <c r="AD65" s="545"/>
      <c r="AE65" s="581"/>
      <c r="AF65" s="583"/>
      <c r="AG65" s="583"/>
      <c r="AH65" s="545"/>
      <c r="AI65" s="546"/>
      <c r="AJ65" s="546"/>
      <c r="AK65" s="11"/>
      <c r="AL65" s="11"/>
      <c r="AM65" s="11"/>
      <c r="AN65" s="61"/>
      <c r="AO65" s="62"/>
      <c r="AP65" s="63"/>
      <c r="AQ65" s="61"/>
      <c r="AR65" s="62"/>
      <c r="AS65" s="63"/>
      <c r="AT65" s="545" t="s">
        <v>707</v>
      </c>
      <c r="AU65" s="546">
        <v>10</v>
      </c>
      <c r="AV65" s="546">
        <v>4</v>
      </c>
      <c r="AW65" s="545"/>
      <c r="AX65" s="546"/>
      <c r="AY65" s="546"/>
      <c r="AZ65" s="61"/>
      <c r="BA65" s="61"/>
      <c r="BB65" s="64"/>
      <c r="BC65" s="61"/>
      <c r="BD65" s="62"/>
      <c r="BE65" s="63"/>
      <c r="BM65" s="39"/>
    </row>
    <row r="66" spans="5:65" s="26" customFormat="1" ht="19.5" customHeight="1" x14ac:dyDescent="0.3">
      <c r="F66" s="27"/>
      <c r="G66" s="27"/>
      <c r="H66" s="27"/>
      <c r="I66" s="28"/>
      <c r="J66" s="29"/>
      <c r="L66" s="38">
        <v>59</v>
      </c>
      <c r="M66" s="545"/>
      <c r="N66" s="546"/>
      <c r="O66" s="559"/>
      <c r="P66" s="545"/>
      <c r="Q66" s="546"/>
      <c r="R66" s="546"/>
      <c r="S66" s="545"/>
      <c r="T66" s="577"/>
      <c r="U66" s="577"/>
      <c r="V66" s="545" t="s">
        <v>571</v>
      </c>
      <c r="W66" s="546">
        <v>66</v>
      </c>
      <c r="X66" s="546">
        <v>35</v>
      </c>
      <c r="Y66" s="545"/>
      <c r="Z66" s="546"/>
      <c r="AA66" s="546"/>
      <c r="AB66" s="545"/>
      <c r="AC66" s="545"/>
      <c r="AD66" s="545"/>
      <c r="AE66" s="581"/>
      <c r="AF66" s="583"/>
      <c r="AG66" s="583"/>
      <c r="AH66" s="545"/>
      <c r="AI66" s="546"/>
      <c r="AJ66" s="546"/>
      <c r="AK66" s="11"/>
      <c r="AL66" s="11"/>
      <c r="AM66" s="11"/>
      <c r="AN66" s="61"/>
      <c r="AO66" s="62"/>
      <c r="AP66" s="63"/>
      <c r="AQ66" s="61"/>
      <c r="AR66" s="62"/>
      <c r="AS66" s="63"/>
      <c r="AT66" s="545" t="s">
        <v>708</v>
      </c>
      <c r="AU66" s="546">
        <v>99.95</v>
      </c>
      <c r="AV66" s="546">
        <v>48</v>
      </c>
      <c r="AW66" s="545"/>
      <c r="AX66" s="546"/>
      <c r="AY66" s="546"/>
      <c r="AZ66" s="61"/>
      <c r="BA66" s="61"/>
      <c r="BB66" s="64"/>
      <c r="BC66" s="61"/>
      <c r="BD66" s="62"/>
      <c r="BE66" s="63"/>
      <c r="BM66" s="39"/>
    </row>
    <row r="67" spans="5:65" s="26" customFormat="1" ht="19.5" customHeight="1" x14ac:dyDescent="0.3">
      <c r="F67" s="27"/>
      <c r="G67" s="27"/>
      <c r="H67" s="27"/>
      <c r="I67" s="28"/>
      <c r="J67" s="29"/>
      <c r="L67" s="38">
        <v>60</v>
      </c>
      <c r="M67" s="545"/>
      <c r="N67" s="546"/>
      <c r="O67" s="559"/>
      <c r="P67" s="545"/>
      <c r="Q67" s="546"/>
      <c r="R67" s="546"/>
      <c r="S67" s="575"/>
      <c r="T67" s="577"/>
      <c r="U67" s="577"/>
      <c r="V67" s="545" t="s">
        <v>572</v>
      </c>
      <c r="W67" s="546">
        <v>66</v>
      </c>
      <c r="X67" s="546">
        <v>35</v>
      </c>
      <c r="Y67" s="545"/>
      <c r="Z67" s="546"/>
      <c r="AA67" s="546"/>
      <c r="AB67" s="545"/>
      <c r="AC67" s="545"/>
      <c r="AD67" s="545"/>
      <c r="AE67" s="545"/>
      <c r="AF67" s="545"/>
      <c r="AG67" s="545"/>
      <c r="AH67"/>
      <c r="AI67"/>
      <c r="AJ67"/>
      <c r="AK67" s="11"/>
      <c r="AL67" s="11"/>
      <c r="AM67" s="11"/>
      <c r="AN67" s="61"/>
      <c r="AO67" s="62"/>
      <c r="AP67" s="63"/>
      <c r="AQ67" s="61"/>
      <c r="AR67" s="62"/>
      <c r="AS67" s="63"/>
      <c r="AT67" s="545" t="s">
        <v>709</v>
      </c>
      <c r="AU67" s="546">
        <v>129.94999999999999</v>
      </c>
      <c r="AV67" s="546">
        <v>65</v>
      </c>
      <c r="AW67" s="545"/>
      <c r="AX67" s="546"/>
      <c r="AY67" s="546"/>
      <c r="AZ67" s="61"/>
      <c r="BA67" s="61"/>
      <c r="BB67" s="64"/>
      <c r="BC67" s="61"/>
      <c r="BD67" s="62"/>
      <c r="BE67" s="63"/>
      <c r="BM67" s="39"/>
    </row>
    <row r="68" spans="5:65" s="26" customFormat="1" ht="19.5" customHeight="1" x14ac:dyDescent="0.3">
      <c r="F68" s="27"/>
      <c r="G68" s="27"/>
      <c r="H68" s="27"/>
      <c r="I68" s="28"/>
      <c r="J68" s="29"/>
      <c r="L68" s="38">
        <v>61</v>
      </c>
      <c r="M68" s="545"/>
      <c r="N68" s="546"/>
      <c r="O68" s="559"/>
      <c r="P68" s="545"/>
      <c r="Q68" s="546"/>
      <c r="R68" s="546"/>
      <c r="S68" s="575"/>
      <c r="T68" s="577"/>
      <c r="U68" s="577"/>
      <c r="V68" s="545" t="s">
        <v>574</v>
      </c>
      <c r="W68" s="546">
        <v>79.900000000000006</v>
      </c>
      <c r="X68" s="546">
        <v>35</v>
      </c>
      <c r="Y68" s="545"/>
      <c r="Z68" s="546"/>
      <c r="AA68" s="546"/>
      <c r="AB68" s="545"/>
      <c r="AC68" s="545"/>
      <c r="AD68" s="545"/>
      <c r="AE68" s="545"/>
      <c r="AF68" s="545"/>
      <c r="AG68" s="545"/>
      <c r="AH68"/>
      <c r="AI68"/>
      <c r="AJ68"/>
      <c r="AK68" s="61"/>
      <c r="AL68" s="62"/>
      <c r="AM68" s="63"/>
      <c r="AN68" s="61"/>
      <c r="AO68" s="62"/>
      <c r="AP68" s="63"/>
      <c r="AQ68" s="84"/>
      <c r="AR68" s="84"/>
      <c r="AS68" s="84"/>
      <c r="AT68" s="545" t="s">
        <v>710</v>
      </c>
      <c r="AU68" s="546">
        <v>79</v>
      </c>
      <c r="AV68" s="546">
        <v>35</v>
      </c>
      <c r="AW68" s="545"/>
      <c r="AX68" s="546"/>
      <c r="AY68" s="546"/>
      <c r="AZ68" s="61"/>
      <c r="BA68" s="61"/>
      <c r="BB68" s="64"/>
      <c r="BC68" s="61"/>
      <c r="BD68" s="62"/>
      <c r="BE68" s="63"/>
      <c r="BG68" s="39"/>
    </row>
    <row r="69" spans="5:65" s="26" customFormat="1" ht="19.5" customHeight="1" x14ac:dyDescent="0.3">
      <c r="F69" s="27"/>
      <c r="G69" s="27"/>
      <c r="H69" s="27"/>
      <c r="I69" s="28"/>
      <c r="J69" s="29"/>
      <c r="L69" s="38">
        <v>62</v>
      </c>
      <c r="M69" s="545"/>
      <c r="N69" s="546"/>
      <c r="O69" s="559"/>
      <c r="P69" s="545"/>
      <c r="Q69" s="546"/>
      <c r="R69" s="546"/>
      <c r="S69" s="575"/>
      <c r="T69" s="577"/>
      <c r="U69" s="577"/>
      <c r="V69" s="545" t="s">
        <v>575</v>
      </c>
      <c r="W69" s="546">
        <v>79.900000000000006</v>
      </c>
      <c r="X69" s="546">
        <v>35</v>
      </c>
      <c r="Y69" s="545"/>
      <c r="Z69" s="546"/>
      <c r="AA69" s="546"/>
      <c r="AB69" s="545"/>
      <c r="AC69" s="545"/>
      <c r="AD69" s="545"/>
      <c r="AE69" s="545"/>
      <c r="AF69" s="545"/>
      <c r="AG69" s="545"/>
      <c r="AH69"/>
      <c r="AI69"/>
      <c r="AJ69"/>
      <c r="AK69" s="61"/>
      <c r="AL69" s="62"/>
      <c r="AM69" s="63"/>
      <c r="AN69" s="545"/>
      <c r="AO69" s="546"/>
      <c r="AP69" s="546"/>
      <c r="AQ69" s="84"/>
      <c r="AR69" s="84"/>
      <c r="AS69" s="84"/>
      <c r="AT69" s="545"/>
      <c r="AU69" s="546"/>
      <c r="AV69" s="546"/>
      <c r="AW69" s="545"/>
      <c r="AX69" s="546"/>
      <c r="AY69" s="546"/>
      <c r="AZ69" s="61"/>
      <c r="BA69" s="61"/>
      <c r="BB69" s="64"/>
      <c r="BC69" s="61"/>
      <c r="BD69" s="62"/>
      <c r="BE69" s="63"/>
      <c r="BG69" s="39"/>
    </row>
    <row r="70" spans="5:65" s="26" customFormat="1" ht="19.5" customHeight="1" x14ac:dyDescent="0.3">
      <c r="F70" s="27"/>
      <c r="G70" s="27"/>
      <c r="H70" s="27"/>
      <c r="I70" s="28"/>
      <c r="J70" s="29"/>
      <c r="L70" s="38">
        <v>63</v>
      </c>
      <c r="M70" s="545"/>
      <c r="N70" s="546"/>
      <c r="O70" s="559"/>
      <c r="P70" s="545"/>
      <c r="Q70" s="546"/>
      <c r="R70" s="546"/>
      <c r="S70" s="575"/>
      <c r="T70" s="577"/>
      <c r="U70" s="577"/>
      <c r="V70" s="545" t="s">
        <v>576</v>
      </c>
      <c r="W70" s="546">
        <v>79.900000000000006</v>
      </c>
      <c r="X70" s="546">
        <v>35</v>
      </c>
      <c r="Y70" s="545"/>
      <c r="Z70" s="546"/>
      <c r="AA70" s="546"/>
      <c r="AB70" s="581"/>
      <c r="AC70" s="583"/>
      <c r="AD70" s="583"/>
      <c r="AE70" s="545"/>
      <c r="AF70" s="545"/>
      <c r="AG70" s="545"/>
      <c r="AH70"/>
      <c r="AI70"/>
      <c r="AJ70"/>
      <c r="AK70" s="61"/>
      <c r="AL70" s="62"/>
      <c r="AM70" s="63"/>
      <c r="AN70" s="61"/>
      <c r="AO70" s="62"/>
      <c r="AP70" s="63"/>
      <c r="AQ70" s="84"/>
      <c r="AR70" s="84"/>
      <c r="AS70" s="84"/>
      <c r="AT70" s="545" t="s">
        <v>711</v>
      </c>
      <c r="AU70" s="546">
        <v>29.9</v>
      </c>
      <c r="AV70" s="555">
        <v>12</v>
      </c>
      <c r="AW70" s="545"/>
      <c r="AX70" s="546"/>
      <c r="AY70" s="546"/>
      <c r="AZ70" s="61"/>
      <c r="BA70" s="61"/>
      <c r="BB70" s="64"/>
      <c r="BC70" s="61"/>
      <c r="BD70" s="62"/>
      <c r="BE70" s="63"/>
      <c r="BG70" s="39"/>
    </row>
    <row r="71" spans="5:65" s="26" customFormat="1" ht="19.5" customHeight="1" x14ac:dyDescent="0.3">
      <c r="F71" s="27"/>
      <c r="G71" s="27"/>
      <c r="H71" s="27"/>
      <c r="I71" s="28"/>
      <c r="J71" s="29"/>
      <c r="L71" s="38">
        <v>64</v>
      </c>
      <c r="M71" s="545"/>
      <c r="N71" s="546"/>
      <c r="O71" s="559"/>
      <c r="P71" s="545"/>
      <c r="Q71" s="546"/>
      <c r="R71" s="546"/>
      <c r="S71" s="575"/>
      <c r="T71" s="577"/>
      <c r="U71" s="577"/>
      <c r="V71" s="545"/>
      <c r="W71" s="545"/>
      <c r="X71" s="545"/>
      <c r="Y71" s="545"/>
      <c r="Z71" s="546"/>
      <c r="AA71" s="546"/>
      <c r="AB71" s="581"/>
      <c r="AC71" s="583"/>
      <c r="AD71" s="583"/>
      <c r="AE71" s="545"/>
      <c r="AF71" s="545"/>
      <c r="AG71" s="545"/>
      <c r="AH71" s="545"/>
      <c r="AI71" s="546"/>
      <c r="AJ71" s="546"/>
      <c r="AK71" s="61"/>
      <c r="AL71" s="62"/>
      <c r="AM71" s="63"/>
      <c r="AN71" s="61"/>
      <c r="AO71" s="62"/>
      <c r="AP71" s="63"/>
      <c r="AQ71" s="84"/>
      <c r="AR71" s="84"/>
      <c r="AS71" s="84"/>
      <c r="AT71" s="545" t="s">
        <v>712</v>
      </c>
      <c r="AU71" s="546">
        <v>29.9</v>
      </c>
      <c r="AV71" s="546">
        <v>12</v>
      </c>
      <c r="AW71" s="545"/>
      <c r="AX71" s="546"/>
      <c r="AY71" s="546"/>
      <c r="AZ71" s="61"/>
      <c r="BA71" s="61"/>
      <c r="BB71" s="64"/>
      <c r="BC71" s="61"/>
      <c r="BD71" s="62"/>
      <c r="BE71" s="63"/>
      <c r="BG71" s="39"/>
    </row>
    <row r="72" spans="5:65" s="26" customFormat="1" ht="19.5" customHeight="1" x14ac:dyDescent="0.3">
      <c r="E72" s="72"/>
      <c r="F72" s="27"/>
      <c r="G72" s="27"/>
      <c r="H72" s="27"/>
      <c r="I72" s="28"/>
      <c r="J72" s="29"/>
      <c r="L72" s="38">
        <v>65</v>
      </c>
      <c r="M72" s="545"/>
      <c r="N72" s="546"/>
      <c r="O72" s="559"/>
      <c r="P72" s="545"/>
      <c r="Q72" s="546"/>
      <c r="R72" s="546"/>
      <c r="S72" s="575"/>
      <c r="T72" s="577"/>
      <c r="U72" s="577"/>
      <c r="V72" s="545"/>
      <c r="W72" s="545"/>
      <c r="X72" s="545"/>
      <c r="Y72" s="107"/>
      <c r="Z72" s="565"/>
      <c r="AA72" s="565"/>
      <c r="AB72" s="545"/>
      <c r="AC72" s="546"/>
      <c r="AD72" s="546"/>
      <c r="AE72" s="545"/>
      <c r="AF72" s="545"/>
      <c r="AG72" s="545"/>
      <c r="AH72" s="61"/>
      <c r="AI72" s="62"/>
      <c r="AJ72" s="63"/>
      <c r="AK72" s="61"/>
      <c r="AL72" s="62"/>
      <c r="AM72" s="63"/>
      <c r="AN72" s="61"/>
      <c r="AO72" s="62"/>
      <c r="AP72" s="63"/>
      <c r="AQ72" s="61"/>
      <c r="AR72" s="62"/>
      <c r="AS72" s="63"/>
      <c r="AT72" s="545" t="s">
        <v>713</v>
      </c>
      <c r="AU72" s="546">
        <v>29.9</v>
      </c>
      <c r="AV72" s="546">
        <v>12</v>
      </c>
      <c r="AW72" s="545"/>
      <c r="AX72" s="546"/>
      <c r="AY72" s="546"/>
      <c r="AZ72" s="61"/>
      <c r="BA72" s="61"/>
      <c r="BB72" s="64"/>
      <c r="BC72" s="61"/>
      <c r="BD72" s="62"/>
      <c r="BE72" s="63"/>
      <c r="BJ72" s="39"/>
    </row>
    <row r="73" spans="5:65" s="26" customFormat="1" ht="19.5" customHeight="1" x14ac:dyDescent="0.3">
      <c r="E73" s="72"/>
      <c r="F73" s="27"/>
      <c r="G73" s="27"/>
      <c r="H73" s="27"/>
      <c r="I73" s="28"/>
      <c r="J73" s="29"/>
      <c r="L73" s="38">
        <v>66</v>
      </c>
      <c r="M73" s="545"/>
      <c r="N73" s="546"/>
      <c r="O73" s="559"/>
      <c r="P73" s="545"/>
      <c r="Q73" s="546"/>
      <c r="R73" s="546"/>
      <c r="S73" s="578"/>
      <c r="T73" s="577"/>
      <c r="U73" s="577"/>
      <c r="V73" s="545"/>
      <c r="W73" s="545"/>
      <c r="X73" s="545"/>
      <c r="Y73" s="107"/>
      <c r="Z73" s="565"/>
      <c r="AA73" s="565"/>
      <c r="AB73" s="545"/>
      <c r="AC73" s="546"/>
      <c r="AD73" s="546"/>
      <c r="AE73" s="581"/>
      <c r="AF73" s="583"/>
      <c r="AG73" s="583"/>
      <c r="AH73" s="61"/>
      <c r="AI73" s="62"/>
      <c r="AJ73" s="63"/>
      <c r="AK73" s="11"/>
      <c r="AL73" s="11"/>
      <c r="AM73" s="11"/>
      <c r="AN73" s="61"/>
      <c r="AO73" s="62"/>
      <c r="AP73" s="63"/>
      <c r="AQ73" s="61"/>
      <c r="AR73" s="62"/>
      <c r="AS73" s="63"/>
      <c r="AT73" s="545" t="s">
        <v>714</v>
      </c>
      <c r="AU73" s="546">
        <v>29.9</v>
      </c>
      <c r="AV73" s="546">
        <v>12</v>
      </c>
      <c r="AW73" s="545"/>
      <c r="AX73" s="546"/>
      <c r="AY73" s="546"/>
      <c r="AZ73" s="61"/>
      <c r="BA73" s="61"/>
      <c r="BB73" s="64"/>
      <c r="BC73" s="61"/>
      <c r="BD73" s="62"/>
      <c r="BE73" s="63"/>
      <c r="BM73" s="39"/>
    </row>
    <row r="74" spans="5:65" s="26" customFormat="1" ht="19.5" customHeight="1" x14ac:dyDescent="0.3">
      <c r="E74" s="72"/>
      <c r="F74" s="27"/>
      <c r="G74" s="27"/>
      <c r="H74" s="27"/>
      <c r="I74" s="28"/>
      <c r="J74" s="29"/>
      <c r="L74" s="38">
        <v>67</v>
      </c>
      <c r="M74" s="545"/>
      <c r="N74" s="546"/>
      <c r="O74" s="559"/>
      <c r="P74" s="545"/>
      <c r="Q74" s="546"/>
      <c r="R74" s="546"/>
      <c r="S74" s="575"/>
      <c r="T74" s="577"/>
      <c r="U74" s="577"/>
      <c r="V74" s="545"/>
      <c r="W74" s="545"/>
      <c r="X74" s="545"/>
      <c r="Y74" s="104"/>
      <c r="Z74" s="107"/>
      <c r="AA74" s="108"/>
      <c r="AB74" s="545"/>
      <c r="AC74" s="546"/>
      <c r="AD74" s="546"/>
      <c r="AE74" s="581"/>
      <c r="AF74" s="583"/>
      <c r="AG74" s="583"/>
      <c r="AH74" s="61"/>
      <c r="AI74" s="62"/>
      <c r="AJ74" s="63"/>
      <c r="AK74" s="11"/>
      <c r="AL74" s="11"/>
      <c r="AM74" s="11"/>
      <c r="AN74" s="61"/>
      <c r="AO74" s="62"/>
      <c r="AP74" s="63"/>
      <c r="AQ74" s="61"/>
      <c r="AR74" s="62"/>
      <c r="AS74" s="63"/>
      <c r="AT74" s="545" t="s">
        <v>715</v>
      </c>
      <c r="AU74" s="546">
        <v>29.9</v>
      </c>
      <c r="AV74" s="546">
        <v>12</v>
      </c>
      <c r="AW74" s="545"/>
      <c r="AX74" s="546"/>
      <c r="AY74" s="546"/>
      <c r="AZ74" s="61"/>
      <c r="BA74" s="61"/>
      <c r="BB74" s="64"/>
      <c r="BC74" s="61"/>
      <c r="BD74" s="62"/>
      <c r="BE74" s="63"/>
      <c r="BM74" s="39"/>
    </row>
    <row r="75" spans="5:65" s="26" customFormat="1" ht="19.5" customHeight="1" x14ac:dyDescent="0.3">
      <c r="E75" s="72"/>
      <c r="F75" s="27"/>
      <c r="G75" s="27"/>
      <c r="H75" s="27"/>
      <c r="I75" s="28"/>
      <c r="J75" s="29"/>
      <c r="L75" s="38">
        <v>68</v>
      </c>
      <c r="M75" s="545"/>
      <c r="N75" s="546"/>
      <c r="O75" s="559"/>
      <c r="P75" s="545"/>
      <c r="Q75" s="546"/>
      <c r="R75" s="546"/>
      <c r="S75" s="575"/>
      <c r="T75" s="577"/>
      <c r="U75" s="577"/>
      <c r="V75" s="545"/>
      <c r="W75" s="545"/>
      <c r="X75" s="545"/>
      <c r="Y75" s="107"/>
      <c r="Z75" s="105"/>
      <c r="AA75" s="106"/>
      <c r="AB75" s="545"/>
      <c r="AC75" s="546"/>
      <c r="AD75" s="546"/>
      <c r="AE75" s="545"/>
      <c r="AF75" s="546"/>
      <c r="AG75" s="546"/>
      <c r="AH75" s="61"/>
      <c r="AI75" s="62"/>
      <c r="AJ75" s="63"/>
      <c r="AK75" s="11"/>
      <c r="AL75" s="11"/>
      <c r="AM75" s="11"/>
      <c r="AN75" s="61"/>
      <c r="AO75" s="62"/>
      <c r="AP75" s="63"/>
      <c r="AQ75" s="61"/>
      <c r="AR75" s="62"/>
      <c r="AS75" s="63"/>
      <c r="AT75" s="545" t="s">
        <v>716</v>
      </c>
      <c r="AU75" s="546">
        <v>29.9</v>
      </c>
      <c r="AV75" s="546">
        <v>12</v>
      </c>
      <c r="AW75" s="545"/>
      <c r="AX75" s="546"/>
      <c r="AY75" s="546"/>
      <c r="AZ75" s="61"/>
      <c r="BA75" s="61"/>
      <c r="BB75" s="64"/>
      <c r="BC75" s="61"/>
      <c r="BD75" s="62"/>
      <c r="BE75" s="63"/>
      <c r="BM75" s="39"/>
    </row>
    <row r="76" spans="5:65" s="26" customFormat="1" ht="19.5" customHeight="1" x14ac:dyDescent="0.3">
      <c r="F76" s="27"/>
      <c r="G76" s="27"/>
      <c r="H76" s="27"/>
      <c r="I76" s="28"/>
      <c r="J76" s="29"/>
      <c r="L76" s="38">
        <v>69</v>
      </c>
      <c r="M76" s="545"/>
      <c r="N76" s="546"/>
      <c r="O76" s="559"/>
      <c r="P76" s="545"/>
      <c r="Q76" s="546"/>
      <c r="R76" s="546"/>
      <c r="S76" s="575"/>
      <c r="T76" s="577"/>
      <c r="U76" s="577"/>
      <c r="V76" s="581"/>
      <c r="W76" s="581"/>
      <c r="X76" s="581"/>
      <c r="Y76" s="107"/>
      <c r="Z76" s="105"/>
      <c r="AA76" s="106"/>
      <c r="AB76" s="545"/>
      <c r="AC76" s="546"/>
      <c r="AD76" s="546"/>
      <c r="AE76" s="545"/>
      <c r="AF76" s="546"/>
      <c r="AG76" s="546"/>
      <c r="AH76" s="84"/>
      <c r="AI76" s="84"/>
      <c r="AJ76" s="84"/>
      <c r="AK76" s="11"/>
      <c r="AL76" s="11"/>
      <c r="AM76" s="11"/>
      <c r="AN76" s="61"/>
      <c r="AO76" s="62"/>
      <c r="AP76" s="63"/>
      <c r="AQ76" s="61"/>
      <c r="AR76" s="62"/>
      <c r="AS76" s="63"/>
      <c r="AT76" s="545"/>
      <c r="AU76" s="546"/>
      <c r="AV76" s="546"/>
      <c r="AW76" s="545"/>
      <c r="AX76" s="546"/>
      <c r="AY76" s="546"/>
      <c r="AZ76" s="61"/>
      <c r="BA76" s="61"/>
      <c r="BB76" s="64"/>
      <c r="BC76" s="61"/>
      <c r="BD76" s="62"/>
      <c r="BE76" s="63"/>
      <c r="BM76" s="39"/>
    </row>
    <row r="77" spans="5:65" s="26" customFormat="1" ht="19.5" customHeight="1" x14ac:dyDescent="0.3">
      <c r="F77" s="27"/>
      <c r="G77" s="27"/>
      <c r="H77" s="27"/>
      <c r="I77" s="28"/>
      <c r="J77" s="29"/>
      <c r="L77" s="38">
        <v>70</v>
      </c>
      <c r="M77" s="545"/>
      <c r="N77" s="546"/>
      <c r="O77" s="559"/>
      <c r="P77" s="545"/>
      <c r="Q77" s="546"/>
      <c r="R77" s="546"/>
      <c r="S77" s="575"/>
      <c r="T77" s="577"/>
      <c r="U77" s="577"/>
      <c r="V77" s="581"/>
      <c r="W77" s="581"/>
      <c r="X77" s="581"/>
      <c r="Y77" s="107"/>
      <c r="Z77" s="105"/>
      <c r="AA77" s="106"/>
      <c r="AB77" s="545"/>
      <c r="AC77" s="546"/>
      <c r="AD77" s="546"/>
      <c r="AE77" s="545"/>
      <c r="AF77" s="546"/>
      <c r="AG77" s="546"/>
      <c r="AH77" s="545"/>
      <c r="AI77" s="546"/>
      <c r="AJ77" s="546"/>
      <c r="AK77" s="11"/>
      <c r="AL77" s="11"/>
      <c r="AM77" s="11"/>
      <c r="AN77" s="61"/>
      <c r="AO77" s="62"/>
      <c r="AP77" s="63"/>
      <c r="AQ77" s="61"/>
      <c r="AR77" s="62"/>
      <c r="AS77" s="63"/>
      <c r="AT77" s="545" t="s">
        <v>717</v>
      </c>
      <c r="AU77" s="546">
        <v>50</v>
      </c>
      <c r="AV77" s="546">
        <v>25</v>
      </c>
      <c r="AW77" s="545"/>
      <c r="AX77" s="546"/>
      <c r="AY77" s="546"/>
      <c r="AZ77" s="61"/>
      <c r="BA77" s="61"/>
      <c r="BB77" s="64"/>
      <c r="BC77" s="61"/>
      <c r="BD77" s="62"/>
      <c r="BE77" s="63"/>
      <c r="BM77" s="39"/>
    </row>
    <row r="78" spans="5:65" s="26" customFormat="1" ht="19.5" customHeight="1" x14ac:dyDescent="0.3">
      <c r="F78" s="27"/>
      <c r="G78" s="27"/>
      <c r="H78" s="27"/>
      <c r="I78" s="28"/>
      <c r="J78" s="29"/>
      <c r="L78" s="38">
        <v>71</v>
      </c>
      <c r="M78" s="545"/>
      <c r="N78" s="546"/>
      <c r="O78" s="559"/>
      <c r="P78" s="545"/>
      <c r="Q78" s="549"/>
      <c r="R78" s="546"/>
      <c r="S78" s="575"/>
      <c r="T78" s="577"/>
      <c r="U78" s="577"/>
      <c r="V78" s="581"/>
      <c r="W78" s="581"/>
      <c r="X78" s="581"/>
      <c r="Y78" s="107"/>
      <c r="Z78" s="105"/>
      <c r="AA78" s="106"/>
      <c r="AB78" s="545"/>
      <c r="AC78" s="546"/>
      <c r="AD78" s="546"/>
      <c r="AE78" s="545"/>
      <c r="AF78" s="546"/>
      <c r="AG78" s="546"/>
      <c r="AH78" s="545"/>
      <c r="AI78" s="591"/>
      <c r="AJ78" s="591"/>
      <c r="AK78" s="11"/>
      <c r="AL78" s="11"/>
      <c r="AM78" s="11"/>
      <c r="AN78" s="61"/>
      <c r="AO78" s="62"/>
      <c r="AP78" s="63"/>
      <c r="AQ78" s="61"/>
      <c r="AR78" s="62"/>
      <c r="AS78" s="63"/>
      <c r="AT78" s="545" t="s">
        <v>718</v>
      </c>
      <c r="AU78" s="546">
        <v>70</v>
      </c>
      <c r="AV78" s="546">
        <v>35</v>
      </c>
      <c r="AW78" s="545"/>
      <c r="AX78" s="546"/>
      <c r="AY78" s="546"/>
      <c r="AZ78" s="61"/>
      <c r="BA78" s="61"/>
      <c r="BB78" s="64"/>
      <c r="BC78" s="61"/>
      <c r="BD78" s="62"/>
      <c r="BE78" s="63"/>
      <c r="BM78" s="39"/>
    </row>
    <row r="79" spans="5:65" s="26" customFormat="1" ht="19.5" customHeight="1" x14ac:dyDescent="0.3">
      <c r="F79" s="27"/>
      <c r="G79" s="27"/>
      <c r="H79" s="27"/>
      <c r="I79" s="28"/>
      <c r="J79" s="29"/>
      <c r="L79" s="38">
        <v>72</v>
      </c>
      <c r="M79" s="545"/>
      <c r="N79" s="546"/>
      <c r="O79" s="559"/>
      <c r="P79" s="560"/>
      <c r="Q79" s="549"/>
      <c r="R79" s="546"/>
      <c r="S79" s="575"/>
      <c r="T79" s="577"/>
      <c r="U79" s="577"/>
      <c r="V79" s="581"/>
      <c r="W79" s="581"/>
      <c r="X79" s="581"/>
      <c r="Y79" s="107"/>
      <c r="Z79" s="105"/>
      <c r="AA79" s="106"/>
      <c r="AB79" s="104"/>
      <c r="AC79" s="107"/>
      <c r="AD79" s="108"/>
      <c r="AE79" s="545"/>
      <c r="AF79" s="546"/>
      <c r="AG79" s="546"/>
      <c r="AH79" s="545"/>
      <c r="AI79" s="546"/>
      <c r="AJ79" s="546"/>
      <c r="AK79" s="11"/>
      <c r="AL79" s="11"/>
      <c r="AM79" s="11"/>
      <c r="AN79" s="61"/>
      <c r="AO79" s="62"/>
      <c r="AP79" s="63"/>
      <c r="AQ79" s="61"/>
      <c r="AR79" s="62"/>
      <c r="AS79" s="63"/>
      <c r="AT79" s="545"/>
      <c r="AU79" s="546"/>
      <c r="AV79" s="546"/>
      <c r="AW79" s="545"/>
      <c r="AX79" s="546"/>
      <c r="AY79" s="546"/>
      <c r="AZ79" s="61"/>
      <c r="BA79" s="61"/>
      <c r="BB79" s="64"/>
      <c r="BC79" s="61"/>
      <c r="BD79" s="62"/>
      <c r="BE79" s="63"/>
      <c r="BM79" s="39"/>
    </row>
    <row r="80" spans="5:65" s="26" customFormat="1" ht="19.5" customHeight="1" x14ac:dyDescent="0.3">
      <c r="F80" s="27"/>
      <c r="G80" s="27"/>
      <c r="H80" s="27"/>
      <c r="I80" s="28"/>
      <c r="J80" s="29"/>
      <c r="L80" s="38">
        <v>73</v>
      </c>
      <c r="M80" s="545"/>
      <c r="N80" s="546"/>
      <c r="O80" s="559"/>
      <c r="P80" s="545"/>
      <c r="Q80" s="546"/>
      <c r="R80" s="546"/>
      <c r="S80" s="575"/>
      <c r="T80" s="577"/>
      <c r="U80" s="577"/>
      <c r="V80" s="545"/>
      <c r="W80" s="545"/>
      <c r="X80" s="545"/>
      <c r="Y80" s="107"/>
      <c r="Z80" s="105"/>
      <c r="AA80" s="106"/>
      <c r="AB80" s="104"/>
      <c r="AC80" s="107"/>
      <c r="AD80" s="108"/>
      <c r="AE80" s="545"/>
      <c r="AF80" s="546"/>
      <c r="AG80" s="546"/>
      <c r="AH80" s="545"/>
      <c r="AI80" s="591"/>
      <c r="AJ80" s="591"/>
      <c r="AK80" s="11"/>
      <c r="AL80" s="11"/>
      <c r="AM80" s="11"/>
      <c r="AN80" s="61"/>
      <c r="AO80" s="62"/>
      <c r="AP80" s="63"/>
      <c r="AQ80" s="61"/>
      <c r="AR80" s="62"/>
      <c r="AS80" s="63"/>
      <c r="AT80" s="545" t="s">
        <v>719</v>
      </c>
      <c r="AU80" s="546">
        <v>40</v>
      </c>
      <c r="AV80" s="546">
        <v>20</v>
      </c>
      <c r="AW80" s="11"/>
      <c r="AX80" s="11"/>
      <c r="AY80" s="11"/>
      <c r="AZ80" s="61"/>
      <c r="BA80" s="61"/>
      <c r="BB80" s="64"/>
      <c r="BC80" s="61"/>
      <c r="BD80" s="62"/>
      <c r="BE80" s="63"/>
      <c r="BM80" s="39"/>
    </row>
    <row r="81" spans="6:65" s="26" customFormat="1" ht="19.5" customHeight="1" x14ac:dyDescent="0.3">
      <c r="F81" s="27"/>
      <c r="G81" s="27"/>
      <c r="H81" s="27"/>
      <c r="I81" s="28"/>
      <c r="J81" s="29"/>
      <c r="L81" s="38">
        <v>74</v>
      </c>
      <c r="M81" s="545"/>
      <c r="N81" s="546"/>
      <c r="O81" s="559"/>
      <c r="P81" s="545"/>
      <c r="Q81" s="546"/>
      <c r="R81" s="546"/>
      <c r="S81" s="575"/>
      <c r="T81" s="577"/>
      <c r="U81" s="577"/>
      <c r="V81" s="581"/>
      <c r="W81" s="581"/>
      <c r="X81" s="581"/>
      <c r="Y81" s="107"/>
      <c r="Z81" s="105"/>
      <c r="AA81" s="106"/>
      <c r="AB81" s="104"/>
      <c r="AC81" s="107"/>
      <c r="AD81" s="108"/>
      <c r="AE81" s="545"/>
      <c r="AF81" s="546"/>
      <c r="AG81" s="546"/>
      <c r="AH81" s="545"/>
      <c r="AI81" s="546"/>
      <c r="AJ81" s="546"/>
      <c r="AK81" s="11"/>
      <c r="AL81" s="11"/>
      <c r="AM81" s="11"/>
      <c r="AN81" s="61"/>
      <c r="AO81" s="62"/>
      <c r="AP81" s="63"/>
      <c r="AQ81" s="61"/>
      <c r="AR81" s="62"/>
      <c r="AS81" s="63"/>
      <c r="AT81" s="545" t="s">
        <v>720</v>
      </c>
      <c r="AU81" s="546">
        <v>75</v>
      </c>
      <c r="AV81" s="546">
        <v>45</v>
      </c>
      <c r="AW81" s="11"/>
      <c r="AX81" s="11"/>
      <c r="AY81" s="11"/>
      <c r="AZ81" s="61"/>
      <c r="BA81" s="61"/>
      <c r="BB81" s="64"/>
      <c r="BC81" s="61"/>
      <c r="BD81" s="62"/>
      <c r="BE81" s="63"/>
      <c r="BM81" s="39"/>
    </row>
    <row r="82" spans="6:65" s="26" customFormat="1" ht="19.5" customHeight="1" x14ac:dyDescent="0.3">
      <c r="F82" s="27"/>
      <c r="G82" s="27"/>
      <c r="H82" s="27"/>
      <c r="I82" s="28"/>
      <c r="J82" s="29"/>
      <c r="L82" s="38">
        <v>75</v>
      </c>
      <c r="M82" s="545"/>
      <c r="N82" s="546"/>
      <c r="O82" s="559"/>
      <c r="P82" s="545"/>
      <c r="Q82" s="546"/>
      <c r="R82" s="546"/>
      <c r="S82" s="575"/>
      <c r="T82" s="577"/>
      <c r="U82" s="577"/>
      <c r="V82" s="581"/>
      <c r="W82" s="581"/>
      <c r="X82" s="581"/>
      <c r="Y82" s="107"/>
      <c r="Z82" s="105"/>
      <c r="AA82" s="106"/>
      <c r="AB82" s="104"/>
      <c r="AC82" s="107"/>
      <c r="AD82" s="108"/>
      <c r="AE82" s="545"/>
      <c r="AF82" s="546"/>
      <c r="AG82" s="546"/>
      <c r="AH82" s="61"/>
      <c r="AI82" s="62"/>
      <c r="AJ82" s="63"/>
      <c r="AK82" s="11"/>
      <c r="AL82" s="11"/>
      <c r="AM82" s="11"/>
      <c r="AN82" s="61"/>
      <c r="AO82" s="62"/>
      <c r="AP82" s="63"/>
      <c r="AQ82" s="61"/>
      <c r="AR82" s="62"/>
      <c r="AS82" s="63"/>
      <c r="AT82" s="545" t="s">
        <v>721</v>
      </c>
      <c r="AU82" s="546">
        <v>30</v>
      </c>
      <c r="AV82" s="546">
        <v>20</v>
      </c>
      <c r="AW82" s="11"/>
      <c r="AX82" s="11"/>
      <c r="AY82" s="11"/>
      <c r="AZ82" s="61"/>
      <c r="BA82" s="61"/>
      <c r="BB82" s="64"/>
      <c r="BC82" s="61"/>
      <c r="BD82" s="62"/>
      <c r="BE82" s="63"/>
      <c r="BM82" s="39"/>
    </row>
    <row r="83" spans="6:65" s="26" customFormat="1" ht="19.5" customHeight="1" x14ac:dyDescent="0.3">
      <c r="F83" s="27"/>
      <c r="G83" s="27"/>
      <c r="H83" s="27"/>
      <c r="I83" s="28"/>
      <c r="J83" s="29"/>
      <c r="L83" s="38">
        <v>76</v>
      </c>
      <c r="M83" s="545"/>
      <c r="N83" s="546"/>
      <c r="O83" s="559"/>
      <c r="P83" s="545"/>
      <c r="Q83" s="546"/>
      <c r="R83" s="546"/>
      <c r="S83" s="575"/>
      <c r="T83" s="577"/>
      <c r="U83" s="577"/>
      <c r="V83" s="581"/>
      <c r="W83" s="581"/>
      <c r="X83" s="581"/>
      <c r="Y83" s="107"/>
      <c r="Z83" s="105"/>
      <c r="AA83" s="106"/>
      <c r="AB83" s="104"/>
      <c r="AC83" s="107"/>
      <c r="AD83" s="108"/>
      <c r="AE83" s="545"/>
      <c r="AF83" s="546"/>
      <c r="AG83" s="546"/>
      <c r="AH83" s="61"/>
      <c r="AI83" s="546"/>
      <c r="AJ83" s="546"/>
      <c r="AK83" s="11"/>
      <c r="AL83" s="11"/>
      <c r="AM83" s="11"/>
      <c r="AN83" s="61"/>
      <c r="AO83" s="62"/>
      <c r="AP83" s="63"/>
      <c r="AQ83" s="61"/>
      <c r="AR83" s="62"/>
      <c r="AS83" s="63"/>
      <c r="AT83" s="545" t="s">
        <v>722</v>
      </c>
      <c r="AU83" s="546">
        <v>50</v>
      </c>
      <c r="AV83" s="546">
        <v>25</v>
      </c>
      <c r="AW83" s="11"/>
      <c r="AX83" s="11"/>
      <c r="AY83" s="11"/>
      <c r="AZ83" s="61"/>
      <c r="BA83" s="61"/>
      <c r="BB83" s="64"/>
      <c r="BC83" s="61"/>
      <c r="BD83" s="62"/>
      <c r="BE83" s="63"/>
      <c r="BM83" s="39"/>
    </row>
    <row r="84" spans="6:65" s="26" customFormat="1" ht="19.5" customHeight="1" x14ac:dyDescent="0.3">
      <c r="F84" s="27"/>
      <c r="G84" s="27"/>
      <c r="H84" s="27"/>
      <c r="I84" s="28"/>
      <c r="J84" s="29"/>
      <c r="L84" s="38">
        <v>77</v>
      </c>
      <c r="M84" s="545"/>
      <c r="N84" s="546"/>
      <c r="O84" s="559"/>
      <c r="P84" s="545"/>
      <c r="Q84" s="546"/>
      <c r="R84" s="546"/>
      <c r="S84" s="575"/>
      <c r="T84" s="577"/>
      <c r="U84" s="577"/>
      <c r="V84" s="581"/>
      <c r="W84" s="581"/>
      <c r="X84" s="581"/>
      <c r="Y84" s="107"/>
      <c r="Z84" s="105"/>
      <c r="AA84" s="106"/>
      <c r="AB84" s="104"/>
      <c r="AC84" s="107"/>
      <c r="AD84" s="108"/>
      <c r="AE84" s="545"/>
      <c r="AF84" s="546"/>
      <c r="AG84" s="546"/>
      <c r="AH84" s="61"/>
      <c r="AI84" s="62"/>
      <c r="AJ84" s="63"/>
      <c r="AK84" s="11"/>
      <c r="AL84" s="11"/>
      <c r="AM84" s="11"/>
      <c r="AN84" s="61"/>
      <c r="AO84" s="62"/>
      <c r="AP84" s="63"/>
      <c r="AQ84" s="61"/>
      <c r="AR84" s="62"/>
      <c r="AS84" s="63"/>
      <c r="AT84" s="545"/>
      <c r="AU84" s="546"/>
      <c r="AV84" s="546"/>
      <c r="AW84" s="11"/>
      <c r="AX84" s="11"/>
      <c r="AY84" s="11"/>
      <c r="AZ84" s="61"/>
      <c r="BA84" s="61"/>
      <c r="BB84" s="64"/>
      <c r="BC84" s="61"/>
      <c r="BD84" s="62"/>
      <c r="BE84" s="63"/>
      <c r="BM84" s="39"/>
    </row>
    <row r="85" spans="6:65" s="26" customFormat="1" ht="19.5" customHeight="1" x14ac:dyDescent="0.3">
      <c r="F85" s="27"/>
      <c r="G85" s="27"/>
      <c r="H85" s="27"/>
      <c r="I85" s="28"/>
      <c r="J85" s="29"/>
      <c r="L85" s="38">
        <v>78</v>
      </c>
      <c r="M85" s="545"/>
      <c r="N85" s="546"/>
      <c r="O85" s="559"/>
      <c r="P85" s="545"/>
      <c r="Q85" s="546"/>
      <c r="R85" s="546"/>
      <c r="S85" s="575"/>
      <c r="T85" s="577"/>
      <c r="U85" s="577"/>
      <c r="V85" s="104"/>
      <c r="W85" s="107"/>
      <c r="X85" s="108"/>
      <c r="Y85" s="107"/>
      <c r="Z85" s="105"/>
      <c r="AA85" s="106"/>
      <c r="AB85" s="104"/>
      <c r="AC85" s="107"/>
      <c r="AD85" s="108"/>
      <c r="AE85" s="545"/>
      <c r="AF85" s="546"/>
      <c r="AG85" s="546"/>
      <c r="AH85" s="61"/>
      <c r="AI85" s="62"/>
      <c r="AJ85" s="63"/>
      <c r="AK85" s="11"/>
      <c r="AL85" s="11"/>
      <c r="AM85" s="11"/>
      <c r="AN85" s="61"/>
      <c r="AO85" s="62"/>
      <c r="AP85" s="63"/>
      <c r="AQ85" s="61"/>
      <c r="AR85" s="62"/>
      <c r="AS85" s="63"/>
      <c r="AT85" s="545"/>
      <c r="AU85" s="546"/>
      <c r="AV85" s="546"/>
      <c r="AW85" s="11"/>
      <c r="AX85" s="11"/>
      <c r="AY85" s="11"/>
      <c r="AZ85" s="61"/>
      <c r="BA85" s="61"/>
      <c r="BB85" s="64"/>
      <c r="BC85" s="61"/>
      <c r="BD85" s="62"/>
      <c r="BE85" s="63"/>
      <c r="BM85" s="39"/>
    </row>
    <row r="86" spans="6:65" s="26" customFormat="1" ht="19.5" customHeight="1" x14ac:dyDescent="0.3">
      <c r="F86" s="27"/>
      <c r="G86" s="27"/>
      <c r="H86" s="27"/>
      <c r="I86" s="28"/>
      <c r="J86" s="29"/>
      <c r="L86" s="38">
        <v>79</v>
      </c>
      <c r="M86" s="545"/>
      <c r="N86" s="546"/>
      <c r="O86" s="559"/>
      <c r="P86" s="545"/>
      <c r="Q86" s="546"/>
      <c r="R86" s="546"/>
      <c r="S86" s="575"/>
      <c r="T86" s="577"/>
      <c r="U86" s="577"/>
      <c r="V86" s="104"/>
      <c r="W86" s="107"/>
      <c r="X86" s="108"/>
      <c r="Y86" s="107"/>
      <c r="Z86" s="105"/>
      <c r="AA86" s="106"/>
      <c r="AB86" s="104"/>
      <c r="AC86" s="107"/>
      <c r="AD86" s="108"/>
      <c r="AE86" s="545"/>
      <c r="AF86" s="546"/>
      <c r="AG86" s="546"/>
      <c r="AH86" s="61"/>
      <c r="AI86" s="62"/>
      <c r="AJ86" s="63"/>
      <c r="AK86" s="11"/>
      <c r="AL86" s="11"/>
      <c r="AM86" s="11"/>
      <c r="AN86" s="61"/>
      <c r="AO86" s="62"/>
      <c r="AP86" s="63"/>
      <c r="AQ86" s="61"/>
      <c r="AR86" s="62"/>
      <c r="AS86" s="63"/>
      <c r="AT86" s="545"/>
      <c r="AU86" s="546"/>
      <c r="AV86" s="546"/>
      <c r="AW86" s="11"/>
      <c r="AX86" s="11"/>
      <c r="AY86" s="11"/>
      <c r="AZ86" s="61"/>
      <c r="BA86" s="61"/>
      <c r="BB86" s="64"/>
      <c r="BC86" s="61"/>
      <c r="BD86" s="62"/>
      <c r="BE86" s="63"/>
      <c r="BM86" s="39"/>
    </row>
    <row r="87" spans="6:65" s="26" customFormat="1" ht="19.5" customHeight="1" x14ac:dyDescent="0.3">
      <c r="F87" s="27"/>
      <c r="G87" s="27"/>
      <c r="H87" s="27"/>
      <c r="I87" s="28"/>
      <c r="J87" s="29"/>
      <c r="L87" s="38">
        <v>80</v>
      </c>
      <c r="M87" s="545"/>
      <c r="N87" s="546"/>
      <c r="O87" s="559"/>
      <c r="P87" s="545"/>
      <c r="Q87" s="546"/>
      <c r="R87" s="546"/>
      <c r="S87" s="575"/>
      <c r="T87" s="577"/>
      <c r="U87" s="577"/>
      <c r="V87" s="104"/>
      <c r="W87" s="107"/>
      <c r="X87" s="108"/>
      <c r="Y87" s="107"/>
      <c r="Z87" s="105"/>
      <c r="AA87" s="106"/>
      <c r="AB87" s="104"/>
      <c r="AC87" s="107"/>
      <c r="AD87" s="108"/>
      <c r="AE87" s="545"/>
      <c r="AF87" s="546"/>
      <c r="AG87" s="546"/>
      <c r="AH87" s="61"/>
      <c r="AI87" s="62"/>
      <c r="AJ87" s="63"/>
      <c r="AK87" s="11"/>
      <c r="AL87" s="11"/>
      <c r="AM87" s="11"/>
      <c r="AN87" s="61"/>
      <c r="AO87" s="62"/>
      <c r="AP87" s="63"/>
      <c r="AQ87" s="61"/>
      <c r="AR87" s="62"/>
      <c r="AS87" s="63"/>
      <c r="AT87" s="545"/>
      <c r="AU87" s="546"/>
      <c r="AV87" s="546"/>
      <c r="AW87" s="11"/>
      <c r="AX87" s="11"/>
      <c r="AY87" s="11"/>
      <c r="AZ87" s="61"/>
      <c r="BA87" s="61"/>
      <c r="BB87" s="64"/>
      <c r="BC87" s="61"/>
      <c r="BD87" s="62"/>
      <c r="BE87" s="63"/>
      <c r="BM87" s="39"/>
    </row>
    <row r="88" spans="6:65" s="26" customFormat="1" ht="19.5" customHeight="1" x14ac:dyDescent="0.3">
      <c r="F88" s="27"/>
      <c r="G88" s="27"/>
      <c r="H88" s="27"/>
      <c r="I88" s="28"/>
      <c r="J88" s="29"/>
      <c r="L88" s="38">
        <v>81</v>
      </c>
      <c r="M88" s="545"/>
      <c r="N88" s="546"/>
      <c r="O88" s="559"/>
      <c r="P88" s="545"/>
      <c r="Q88" s="546"/>
      <c r="R88" s="546"/>
      <c r="S88" s="575"/>
      <c r="T88" s="577"/>
      <c r="U88" s="577"/>
      <c r="V88" s="104"/>
      <c r="W88" s="107"/>
      <c r="X88" s="108"/>
      <c r="Y88" s="107"/>
      <c r="Z88" s="105"/>
      <c r="AA88" s="106"/>
      <c r="AB88" s="104"/>
      <c r="AC88" s="107"/>
      <c r="AD88" s="108"/>
      <c r="AE88" s="545"/>
      <c r="AF88" s="546"/>
      <c r="AG88" s="546"/>
      <c r="AH88" s="61"/>
      <c r="AI88" s="62"/>
      <c r="AJ88" s="63"/>
      <c r="AK88" s="11"/>
      <c r="AL88" s="11"/>
      <c r="AM88" s="11"/>
      <c r="AN88" s="61"/>
      <c r="AO88" s="62"/>
      <c r="AP88" s="63"/>
      <c r="AQ88" s="61"/>
      <c r="AR88" s="62"/>
      <c r="AS88" s="63"/>
      <c r="AT88" s="545"/>
      <c r="AU88" s="546"/>
      <c r="AV88" s="546"/>
      <c r="AW88" s="11"/>
      <c r="AX88" s="11"/>
      <c r="AY88" s="11"/>
      <c r="AZ88" s="61"/>
      <c r="BA88" s="61"/>
      <c r="BB88" s="64"/>
      <c r="BC88" s="61"/>
      <c r="BD88" s="62"/>
      <c r="BE88" s="63"/>
      <c r="BM88" s="39"/>
    </row>
    <row r="89" spans="6:65" s="26" customFormat="1" ht="19.5" customHeight="1" x14ac:dyDescent="0.3">
      <c r="F89" s="27"/>
      <c r="G89" s="27"/>
      <c r="H89" s="27"/>
      <c r="I89" s="28"/>
      <c r="J89" s="29"/>
      <c r="L89" s="38">
        <v>82</v>
      </c>
      <c r="M89" s="545"/>
      <c r="N89" s="546"/>
      <c r="O89" s="559"/>
      <c r="P89" s="545"/>
      <c r="Q89" s="546"/>
      <c r="R89" s="546"/>
      <c r="S89" s="575"/>
      <c r="T89" s="577"/>
      <c r="U89" s="577"/>
      <c r="V89" s="107"/>
      <c r="W89" s="105"/>
      <c r="X89" s="106"/>
      <c r="Y89" s="107"/>
      <c r="Z89" s="105"/>
      <c r="AA89" s="106"/>
      <c r="AB89" s="104"/>
      <c r="AC89" s="107"/>
      <c r="AD89" s="108"/>
      <c r="AE89" s="107"/>
      <c r="AF89" s="565"/>
      <c r="AG89" s="565"/>
      <c r="AH89" s="61"/>
      <c r="AI89" s="62"/>
      <c r="AJ89" s="63"/>
      <c r="AK89" s="11"/>
      <c r="AL89" s="11"/>
      <c r="AM89" s="11"/>
      <c r="AN89" s="61"/>
      <c r="AO89" s="62"/>
      <c r="AP89" s="63"/>
      <c r="AQ89" s="61"/>
      <c r="AR89" s="62"/>
      <c r="AS89" s="63"/>
      <c r="AT89" s="545"/>
      <c r="AU89" s="546"/>
      <c r="AV89" s="546"/>
      <c r="AW89" s="11"/>
      <c r="AX89" s="11"/>
      <c r="AY89" s="11"/>
      <c r="AZ89" s="61"/>
      <c r="BA89" s="61"/>
      <c r="BB89" s="64"/>
      <c r="BC89" s="61"/>
      <c r="BD89" s="62"/>
      <c r="BE89" s="63"/>
      <c r="BM89" s="39"/>
    </row>
    <row r="90" spans="6:65" s="26" customFormat="1" ht="19.5" customHeight="1" x14ac:dyDescent="0.3">
      <c r="F90" s="27"/>
      <c r="G90" s="27"/>
      <c r="H90" s="27"/>
      <c r="I90" s="28"/>
      <c r="J90" s="29"/>
      <c r="L90" s="38">
        <v>83</v>
      </c>
      <c r="M90" s="545"/>
      <c r="N90" s="546"/>
      <c r="O90" s="559"/>
      <c r="P90" s="545"/>
      <c r="Q90" s="546"/>
      <c r="R90" s="546"/>
      <c r="S90" s="575"/>
      <c r="T90" s="577"/>
      <c r="U90" s="577"/>
      <c r="V90" s="581"/>
      <c r="W90" s="581"/>
      <c r="X90" s="581"/>
      <c r="Y90" s="107"/>
      <c r="Z90" s="105"/>
      <c r="AA90" s="106"/>
      <c r="AB90" s="104"/>
      <c r="AC90" s="107"/>
      <c r="AD90" s="108"/>
      <c r="AE90" s="107"/>
      <c r="AF90" s="565"/>
      <c r="AG90" s="565"/>
      <c r="AH90" s="61"/>
      <c r="AI90" s="62"/>
      <c r="AJ90" s="63"/>
      <c r="AK90" s="11"/>
      <c r="AL90" s="11"/>
      <c r="AM90" s="11"/>
      <c r="AN90" s="61"/>
      <c r="AO90" s="62"/>
      <c r="AP90" s="63"/>
      <c r="AQ90" s="61"/>
      <c r="AR90" s="62"/>
      <c r="AS90" s="63"/>
      <c r="AT90" s="545"/>
      <c r="AU90" s="546"/>
      <c r="AV90" s="546"/>
      <c r="AW90" s="11"/>
      <c r="AX90" s="11"/>
      <c r="AY90" s="11"/>
      <c r="AZ90" s="61"/>
      <c r="BA90" s="61"/>
      <c r="BB90" s="64"/>
      <c r="BC90" s="61"/>
      <c r="BD90" s="62"/>
      <c r="BE90" s="63"/>
      <c r="BM90" s="39"/>
    </row>
    <row r="91" spans="6:65" s="26" customFormat="1" ht="25.5" customHeight="1" x14ac:dyDescent="0.3">
      <c r="F91" s="27"/>
      <c r="G91" s="27"/>
      <c r="H91" s="27"/>
      <c r="I91" s="28"/>
      <c r="J91" s="29"/>
      <c r="L91" s="38">
        <v>84</v>
      </c>
      <c r="M91" s="545"/>
      <c r="N91" s="546"/>
      <c r="O91" s="559"/>
      <c r="P91" s="545"/>
      <c r="Q91" s="546"/>
      <c r="R91" s="546"/>
      <c r="S91" s="575"/>
      <c r="T91" s="577"/>
      <c r="U91" s="577"/>
      <c r="V91" s="581"/>
      <c r="W91" s="581"/>
      <c r="X91" s="581"/>
      <c r="Y91" s="107"/>
      <c r="Z91" s="105"/>
      <c r="AA91" s="106"/>
      <c r="AB91" s="104"/>
      <c r="AC91" s="107"/>
      <c r="AD91" s="108"/>
      <c r="AE91" s="107"/>
      <c r="AF91" s="565"/>
      <c r="AG91" s="565"/>
      <c r="AH91" s="61"/>
      <c r="AI91" s="62"/>
      <c r="AJ91" s="63"/>
      <c r="AK91" s="11"/>
      <c r="AL91" s="11"/>
      <c r="AM91" s="11"/>
      <c r="AN91" s="61"/>
      <c r="AO91" s="62"/>
      <c r="AP91" s="63"/>
      <c r="AQ91" s="61"/>
      <c r="AR91" s="62"/>
      <c r="AS91" s="63"/>
      <c r="AT91" s="545"/>
      <c r="AU91" s="546"/>
      <c r="AV91" s="546"/>
      <c r="AW91" s="11"/>
      <c r="AX91" s="11"/>
      <c r="AY91" s="11"/>
      <c r="AZ91" s="61"/>
      <c r="BA91" s="61"/>
      <c r="BB91" s="64"/>
      <c r="BC91" s="61"/>
      <c r="BD91" s="62"/>
      <c r="BE91" s="63"/>
      <c r="BM91" s="39"/>
    </row>
    <row r="92" spans="6:65" s="26" customFormat="1" ht="19.5" customHeight="1" x14ac:dyDescent="0.3">
      <c r="F92" s="27"/>
      <c r="G92" s="27"/>
      <c r="H92" s="27"/>
      <c r="I92" s="28"/>
      <c r="J92" s="29"/>
      <c r="L92" s="38">
        <v>85</v>
      </c>
      <c r="M92" s="545"/>
      <c r="N92" s="546"/>
      <c r="O92" s="559"/>
      <c r="P92" s="545"/>
      <c r="Q92" s="546"/>
      <c r="R92" s="546"/>
      <c r="S92" s="575"/>
      <c r="T92" s="577"/>
      <c r="U92" s="577"/>
      <c r="V92" s="581"/>
      <c r="W92" s="581"/>
      <c r="X92" s="581"/>
      <c r="Y92" s="107"/>
      <c r="Z92" s="105"/>
      <c r="AA92" s="106"/>
      <c r="AB92" s="104"/>
      <c r="AC92" s="107"/>
      <c r="AD92" s="108"/>
      <c r="AE92" s="107"/>
      <c r="AF92" s="565"/>
      <c r="AG92" s="565"/>
      <c r="AH92" s="61"/>
      <c r="AI92" s="62"/>
      <c r="AJ92" s="63"/>
      <c r="AK92" s="11"/>
      <c r="AL92" s="11"/>
      <c r="AM92" s="11"/>
      <c r="AN92" s="61"/>
      <c r="AO92" s="62"/>
      <c r="AP92" s="63"/>
      <c r="AQ92" s="61"/>
      <c r="AR92" s="62"/>
      <c r="AS92" s="63"/>
      <c r="AT92" s="545"/>
      <c r="AU92" s="546"/>
      <c r="AV92" s="546"/>
      <c r="AW92" s="11"/>
      <c r="AX92" s="11"/>
      <c r="AY92" s="11"/>
      <c r="AZ92" s="61"/>
      <c r="BA92" s="61"/>
      <c r="BB92" s="64"/>
      <c r="BC92" s="61"/>
      <c r="BD92" s="62"/>
      <c r="BE92" s="63"/>
      <c r="BM92" s="39"/>
    </row>
    <row r="93" spans="6:65" s="26" customFormat="1" ht="19.5" customHeight="1" x14ac:dyDescent="0.3">
      <c r="F93" s="27"/>
      <c r="G93" s="27"/>
      <c r="H93" s="27"/>
      <c r="I93" s="28"/>
      <c r="J93" s="29"/>
      <c r="L93" s="38">
        <v>86</v>
      </c>
      <c r="M93" s="545"/>
      <c r="N93" s="546"/>
      <c r="O93" s="559"/>
      <c r="P93" s="545"/>
      <c r="Q93" s="546"/>
      <c r="R93" s="546"/>
      <c r="S93" s="575"/>
      <c r="T93" s="577"/>
      <c r="U93" s="577"/>
      <c r="V93" s="581"/>
      <c r="W93" s="581"/>
      <c r="X93" s="581"/>
      <c r="Y93" s="107"/>
      <c r="Z93" s="105"/>
      <c r="AA93" s="106"/>
      <c r="AB93" s="104"/>
      <c r="AC93" s="107"/>
      <c r="AD93" s="108"/>
      <c r="AE93" s="107"/>
      <c r="AF93" s="565"/>
      <c r="AG93" s="565"/>
      <c r="AH93" s="61"/>
      <c r="AI93" s="62"/>
      <c r="AJ93" s="63"/>
      <c r="AK93" s="11"/>
      <c r="AL93" s="11"/>
      <c r="AM93" s="11"/>
      <c r="AN93" s="61"/>
      <c r="AO93" s="62"/>
      <c r="AP93" s="63"/>
      <c r="AQ93" s="61"/>
      <c r="AR93" s="62"/>
      <c r="AS93" s="63"/>
      <c r="AT93" s="545"/>
      <c r="AU93" s="546"/>
      <c r="AV93" s="546"/>
      <c r="AW93" s="11"/>
      <c r="AX93" s="11"/>
      <c r="AY93" s="11"/>
      <c r="AZ93" s="61"/>
      <c r="BA93" s="61"/>
      <c r="BB93" s="64"/>
      <c r="BC93" s="61"/>
      <c r="BD93" s="62"/>
      <c r="BE93" s="63"/>
      <c r="BM93" s="39"/>
    </row>
    <row r="94" spans="6:65" s="26" customFormat="1" ht="19.5" customHeight="1" x14ac:dyDescent="0.3">
      <c r="F94" s="27"/>
      <c r="G94" s="27"/>
      <c r="H94" s="27"/>
      <c r="I94" s="28"/>
      <c r="J94" s="29"/>
      <c r="L94" s="38">
        <v>87</v>
      </c>
      <c r="M94" s="545"/>
      <c r="N94" s="546"/>
      <c r="O94" s="559"/>
      <c r="P94" s="545"/>
      <c r="Q94" s="546"/>
      <c r="R94" s="546"/>
      <c r="S94" s="575"/>
      <c r="T94" s="577"/>
      <c r="U94" s="577"/>
      <c r="V94" s="581"/>
      <c r="W94" s="581"/>
      <c r="X94" s="581"/>
      <c r="Y94" s="107"/>
      <c r="Z94" s="105"/>
      <c r="AA94" s="106"/>
      <c r="AB94" s="104"/>
      <c r="AC94" s="107"/>
      <c r="AD94" s="108"/>
      <c r="AE94" s="107"/>
      <c r="AF94" s="565"/>
      <c r="AG94" s="565"/>
      <c r="AH94" s="61"/>
      <c r="AI94" s="62"/>
      <c r="AJ94" s="63"/>
      <c r="AK94" s="11"/>
      <c r="AL94" s="11"/>
      <c r="AM94" s="11"/>
      <c r="AN94" s="61"/>
      <c r="AO94" s="62"/>
      <c r="AP94" s="63"/>
      <c r="AQ94" s="61"/>
      <c r="AR94" s="62"/>
      <c r="AS94" s="63"/>
      <c r="AT94" s="545"/>
      <c r="AU94" s="546"/>
      <c r="AV94" s="546"/>
      <c r="AW94" s="11"/>
      <c r="AX94" s="11"/>
      <c r="AY94" s="11"/>
      <c r="AZ94" s="61"/>
      <c r="BA94" s="61"/>
      <c r="BB94" s="64"/>
      <c r="BC94" s="61"/>
      <c r="BD94" s="62"/>
      <c r="BE94" s="63"/>
      <c r="BM94" s="39"/>
    </row>
    <row r="95" spans="6:65" s="26" customFormat="1" ht="19.5" customHeight="1" x14ac:dyDescent="0.3">
      <c r="F95" s="27"/>
      <c r="G95" s="27"/>
      <c r="H95" s="27"/>
      <c r="I95" s="28"/>
      <c r="J95" s="29"/>
      <c r="L95" s="38">
        <v>88</v>
      </c>
      <c r="M95" s="545"/>
      <c r="N95" s="546"/>
      <c r="O95" s="559"/>
      <c r="P95" s="545"/>
      <c r="Q95" s="546"/>
      <c r="R95" s="546"/>
      <c r="S95" s="575"/>
      <c r="T95" s="577"/>
      <c r="U95" s="577"/>
      <c r="V95" s="581"/>
      <c r="W95" s="581"/>
      <c r="X95" s="581"/>
      <c r="Y95" s="107"/>
      <c r="Z95" s="105"/>
      <c r="AA95" s="106"/>
      <c r="AB95" s="104"/>
      <c r="AC95" s="107"/>
      <c r="AD95" s="108"/>
      <c r="AE95" s="107"/>
      <c r="AF95" s="565"/>
      <c r="AG95" s="565"/>
      <c r="AH95" s="61"/>
      <c r="AI95" s="62"/>
      <c r="AJ95" s="63"/>
      <c r="AK95" s="11"/>
      <c r="AL95" s="11"/>
      <c r="AM95" s="11"/>
      <c r="AN95" s="61"/>
      <c r="AO95" s="62"/>
      <c r="AP95" s="63"/>
      <c r="AQ95" s="61"/>
      <c r="AR95" s="62"/>
      <c r="AS95" s="63"/>
      <c r="AT95" s="545"/>
      <c r="AU95" s="546"/>
      <c r="AV95" s="546"/>
      <c r="AW95" s="11"/>
      <c r="AX95" s="11"/>
      <c r="AY95" s="11"/>
      <c r="AZ95" s="61"/>
      <c r="BA95" s="61"/>
      <c r="BB95" s="64"/>
      <c r="BC95" s="61"/>
      <c r="BD95" s="62"/>
      <c r="BE95" s="63"/>
      <c r="BM95" s="39"/>
    </row>
    <row r="96" spans="6:65" s="26" customFormat="1" ht="19.5" customHeight="1" x14ac:dyDescent="0.3">
      <c r="F96" s="27"/>
      <c r="G96" s="27"/>
      <c r="H96" s="27"/>
      <c r="I96" s="28"/>
      <c r="J96" s="29"/>
      <c r="L96" s="38">
        <v>89</v>
      </c>
      <c r="M96" s="545"/>
      <c r="N96" s="546"/>
      <c r="O96" s="559"/>
      <c r="P96" s="545"/>
      <c r="Q96" s="546"/>
      <c r="R96" s="546"/>
      <c r="S96" s="575"/>
      <c r="T96" s="577"/>
      <c r="U96" s="577"/>
      <c r="V96" s="581"/>
      <c r="W96" s="581"/>
      <c r="X96" s="581"/>
      <c r="Y96" s="104"/>
      <c r="Z96" s="105"/>
      <c r="AA96" s="106"/>
      <c r="AB96" s="104"/>
      <c r="AC96" s="107"/>
      <c r="AD96" s="108"/>
      <c r="AE96" s="107"/>
      <c r="AF96" s="565"/>
      <c r="AG96" s="565"/>
      <c r="AH96" s="61"/>
      <c r="AI96" s="62"/>
      <c r="AJ96" s="63"/>
      <c r="AK96" s="11"/>
      <c r="AL96" s="11"/>
      <c r="AM96" s="11"/>
      <c r="AN96" s="61"/>
      <c r="AO96" s="62"/>
      <c r="AP96" s="63"/>
      <c r="AQ96" s="61"/>
      <c r="AR96" s="62"/>
      <c r="AS96" s="63"/>
      <c r="AT96" s="545"/>
      <c r="AU96" s="546"/>
      <c r="AV96" s="546"/>
      <c r="AW96" s="11"/>
      <c r="AX96" s="11"/>
      <c r="AY96" s="11"/>
      <c r="AZ96" s="61"/>
      <c r="BA96" s="61"/>
      <c r="BB96" s="64"/>
      <c r="BC96" s="61"/>
      <c r="BD96" s="62"/>
      <c r="BE96" s="63"/>
      <c r="BM96" s="39"/>
    </row>
    <row r="97" spans="6:65" s="26" customFormat="1" ht="19.5" customHeight="1" x14ac:dyDescent="0.3">
      <c r="F97" s="27"/>
      <c r="G97" s="27"/>
      <c r="H97" s="27"/>
      <c r="I97" s="28"/>
      <c r="J97" s="29"/>
      <c r="L97" s="38">
        <v>90</v>
      </c>
      <c r="M97" s="545"/>
      <c r="N97" s="546"/>
      <c r="O97" s="559"/>
      <c r="P97" s="545"/>
      <c r="Q97" s="546"/>
      <c r="R97" s="546"/>
      <c r="S97" s="560"/>
      <c r="T97" s="577"/>
      <c r="U97" s="577"/>
      <c r="V97" s="581"/>
      <c r="W97" s="581"/>
      <c r="X97" s="581"/>
      <c r="Y97" s="104"/>
      <c r="Z97" s="105"/>
      <c r="AA97" s="106"/>
      <c r="AB97" s="104"/>
      <c r="AC97" s="107"/>
      <c r="AD97" s="108"/>
      <c r="AE97" s="107"/>
      <c r="AF97" s="565"/>
      <c r="AG97" s="565"/>
      <c r="AH97" s="61"/>
      <c r="AI97" s="62"/>
      <c r="AJ97" s="63"/>
      <c r="AK97" s="11"/>
      <c r="AL97" s="11"/>
      <c r="AM97" s="11"/>
      <c r="AN97" s="61"/>
      <c r="AO97" s="62"/>
      <c r="AP97" s="63"/>
      <c r="AQ97" s="61"/>
      <c r="AR97" s="62"/>
      <c r="AS97" s="63"/>
      <c r="AT97" s="61"/>
      <c r="AU97" s="61"/>
      <c r="AV97" s="64"/>
      <c r="AW97" s="11"/>
      <c r="AX97" s="11"/>
      <c r="AY97" s="11"/>
      <c r="AZ97" s="61"/>
      <c r="BA97" s="61"/>
      <c r="BB97" s="64"/>
      <c r="BC97" s="61"/>
      <c r="BD97" s="62"/>
      <c r="BE97" s="63"/>
      <c r="BM97" s="39"/>
    </row>
    <row r="98" spans="6:65" s="26" customFormat="1" ht="19.5" customHeight="1" x14ac:dyDescent="0.3">
      <c r="F98" s="27"/>
      <c r="G98" s="27"/>
      <c r="H98" s="27"/>
      <c r="I98" s="28"/>
      <c r="J98" s="29"/>
      <c r="L98" s="38">
        <v>91</v>
      </c>
      <c r="M98" s="545"/>
      <c r="N98" s="546"/>
      <c r="O98" s="559"/>
      <c r="P98" s="545"/>
      <c r="Q98" s="546"/>
      <c r="R98" s="546"/>
      <c r="S98" s="545"/>
      <c r="T98" s="577"/>
      <c r="U98" s="577"/>
      <c r="V98" s="581"/>
      <c r="W98" s="581"/>
      <c r="X98" s="581"/>
      <c r="Y98" s="104"/>
      <c r="Z98" s="105"/>
      <c r="AA98" s="106"/>
      <c r="AB98" s="104"/>
      <c r="AC98" s="107"/>
      <c r="AD98" s="108"/>
      <c r="AE98" s="107"/>
      <c r="AF98" s="565"/>
      <c r="AG98" s="565"/>
      <c r="AH98" s="61"/>
      <c r="AI98" s="62"/>
      <c r="AJ98" s="63"/>
      <c r="AK98" s="11"/>
      <c r="AL98" s="11"/>
      <c r="AM98" s="11"/>
      <c r="AN98" s="61"/>
      <c r="AO98" s="62"/>
      <c r="AP98" s="63"/>
      <c r="AQ98" s="61"/>
      <c r="AR98" s="62"/>
      <c r="AS98" s="63"/>
      <c r="AT98" s="61"/>
      <c r="AU98" s="61"/>
      <c r="AV98" s="64"/>
      <c r="AW98" s="11"/>
      <c r="AX98" s="11"/>
      <c r="AY98" s="11"/>
      <c r="AZ98" s="61"/>
      <c r="BA98" s="61"/>
      <c r="BB98" s="64"/>
      <c r="BC98" s="61"/>
      <c r="BD98" s="62"/>
      <c r="BE98" s="63"/>
      <c r="BM98" s="39"/>
    </row>
    <row r="99" spans="6:65" s="26" customFormat="1" ht="19.5" customHeight="1" x14ac:dyDescent="0.3">
      <c r="F99" s="27"/>
      <c r="G99" s="27"/>
      <c r="H99" s="27"/>
      <c r="I99" s="28"/>
      <c r="J99" s="29"/>
      <c r="L99" s="38">
        <v>92</v>
      </c>
      <c r="M99" s="545"/>
      <c r="N99" s="546"/>
      <c r="O99" s="559"/>
      <c r="P99" s="545"/>
      <c r="Q99" s="546"/>
      <c r="R99" s="546"/>
      <c r="S99" s="545"/>
      <c r="T99" s="577"/>
      <c r="U99" s="577"/>
      <c r="V99" s="581"/>
      <c r="W99" s="581"/>
      <c r="X99" s="581"/>
      <c r="Y99" s="104"/>
      <c r="Z99" s="105"/>
      <c r="AA99" s="106"/>
      <c r="AB99" s="104"/>
      <c r="AC99" s="107"/>
      <c r="AD99" s="108"/>
      <c r="AE99" s="107"/>
      <c r="AF99" s="565"/>
      <c r="AG99" s="565"/>
      <c r="AH99" s="61"/>
      <c r="AI99" s="62"/>
      <c r="AJ99" s="63"/>
      <c r="AK99" s="11"/>
      <c r="AL99" s="11"/>
      <c r="AM99" s="11"/>
      <c r="AN99" s="61"/>
      <c r="AO99" s="62"/>
      <c r="AP99" s="63"/>
      <c r="AQ99" s="61"/>
      <c r="AR99" s="62"/>
      <c r="AS99" s="63"/>
      <c r="AT99" s="61"/>
      <c r="AU99" s="61"/>
      <c r="AV99" s="64"/>
      <c r="AW99" s="11"/>
      <c r="AX99" s="11"/>
      <c r="AY99" s="11"/>
      <c r="AZ99" s="61"/>
      <c r="BA99" s="61"/>
      <c r="BB99" s="64"/>
      <c r="BC99" s="61"/>
      <c r="BD99" s="62"/>
      <c r="BE99" s="63"/>
      <c r="BM99" s="39"/>
    </row>
    <row r="100" spans="6:65" s="26" customFormat="1" ht="19.5" customHeight="1" x14ac:dyDescent="0.3">
      <c r="F100" s="27"/>
      <c r="G100" s="27"/>
      <c r="H100" s="27"/>
      <c r="I100" s="28"/>
      <c r="J100" s="29"/>
      <c r="L100" s="38">
        <v>93</v>
      </c>
      <c r="M100" s="545"/>
      <c r="N100" s="546"/>
      <c r="O100" s="559"/>
      <c r="P100" s="545"/>
      <c r="Q100" s="546"/>
      <c r="R100" s="546"/>
      <c r="S100" s="545"/>
      <c r="T100" s="577"/>
      <c r="U100" s="577"/>
      <c r="V100" s="581"/>
      <c r="W100" s="581"/>
      <c r="X100" s="581"/>
      <c r="Y100" s="104"/>
      <c r="Z100" s="105"/>
      <c r="AA100" s="106"/>
      <c r="AB100" s="104"/>
      <c r="AC100" s="107"/>
      <c r="AD100" s="108"/>
      <c r="AE100" s="107"/>
      <c r="AF100" s="565"/>
      <c r="AG100" s="565"/>
      <c r="AH100" s="61"/>
      <c r="AI100" s="62"/>
      <c r="AJ100" s="63"/>
      <c r="AK100" s="11"/>
      <c r="AL100" s="11"/>
      <c r="AM100" s="11"/>
      <c r="AN100" s="61"/>
      <c r="AO100" s="62"/>
      <c r="AP100" s="63"/>
      <c r="AQ100" s="61"/>
      <c r="AR100" s="62"/>
      <c r="AS100" s="63"/>
      <c r="AT100" s="61"/>
      <c r="AU100" s="61"/>
      <c r="AV100" s="64"/>
      <c r="AW100" s="11"/>
      <c r="AX100" s="11"/>
      <c r="AY100" s="11"/>
      <c r="AZ100" s="61"/>
      <c r="BA100" s="61"/>
      <c r="BB100" s="64"/>
      <c r="BC100" s="61"/>
      <c r="BD100" s="62"/>
      <c r="BE100" s="63"/>
      <c r="BM100" s="39"/>
    </row>
    <row r="101" spans="6:65" s="26" customFormat="1" ht="19.5" customHeight="1" x14ac:dyDescent="0.3">
      <c r="F101" s="27"/>
      <c r="G101" s="27"/>
      <c r="H101" s="27"/>
      <c r="I101" s="28"/>
      <c r="J101" s="29"/>
      <c r="L101" s="38">
        <v>94</v>
      </c>
      <c r="M101" s="545"/>
      <c r="N101" s="546"/>
      <c r="O101" s="559"/>
      <c r="P101" s="545"/>
      <c r="Q101" s="546"/>
      <c r="R101" s="546"/>
      <c r="S101" s="545"/>
      <c r="T101" s="580"/>
      <c r="U101" s="580"/>
      <c r="V101" s="581"/>
      <c r="W101" s="581"/>
      <c r="X101" s="581"/>
      <c r="Y101" s="104"/>
      <c r="Z101" s="105"/>
      <c r="AA101" s="106"/>
      <c r="AB101" s="104"/>
      <c r="AC101" s="107"/>
      <c r="AD101" s="108"/>
      <c r="AE101" s="107"/>
      <c r="AF101" s="565"/>
      <c r="AG101" s="565"/>
      <c r="AH101" s="61"/>
      <c r="AI101" s="62"/>
      <c r="AJ101" s="63"/>
      <c r="AK101" s="11"/>
      <c r="AL101" s="11"/>
      <c r="AM101" s="11"/>
      <c r="AN101" s="61"/>
      <c r="AO101" s="62"/>
      <c r="AP101" s="63"/>
      <c r="AQ101" s="61"/>
      <c r="AR101" s="62"/>
      <c r="AS101" s="63"/>
      <c r="AT101" s="11"/>
      <c r="AU101" s="11"/>
      <c r="AV101" s="11"/>
      <c r="AW101" s="11"/>
      <c r="AX101" s="11"/>
      <c r="AY101" s="11"/>
      <c r="AZ101" s="61"/>
      <c r="BA101" s="61"/>
      <c r="BB101" s="64"/>
      <c r="BC101" s="61"/>
      <c r="BD101" s="62"/>
      <c r="BE101" s="63"/>
      <c r="BM101" s="39"/>
    </row>
    <row r="102" spans="6:65" s="26" customFormat="1" ht="19.5" customHeight="1" x14ac:dyDescent="0.3">
      <c r="F102" s="27"/>
      <c r="G102" s="27"/>
      <c r="H102" s="27"/>
      <c r="I102" s="28"/>
      <c r="J102" s="29"/>
      <c r="L102" s="38">
        <v>95</v>
      </c>
      <c r="M102" s="545"/>
      <c r="N102" s="546"/>
      <c r="O102" s="559"/>
      <c r="P102" s="545"/>
      <c r="Q102" s="546"/>
      <c r="R102" s="546"/>
      <c r="S102" s="545"/>
      <c r="T102" s="580"/>
      <c r="U102" s="580"/>
      <c r="V102" s="581"/>
      <c r="W102" s="581"/>
      <c r="X102" s="581"/>
      <c r="Y102" s="104"/>
      <c r="Z102" s="105"/>
      <c r="AA102" s="106"/>
      <c r="AB102" s="104"/>
      <c r="AC102" s="107"/>
      <c r="AD102" s="108"/>
      <c r="AE102" s="107"/>
      <c r="AF102" s="565"/>
      <c r="AG102" s="565"/>
      <c r="AH102" s="61"/>
      <c r="AI102" s="62"/>
      <c r="AJ102" s="63"/>
      <c r="AK102" s="11"/>
      <c r="AL102" s="11"/>
      <c r="AM102" s="11"/>
      <c r="AN102" s="61"/>
      <c r="AO102" s="62"/>
      <c r="AP102" s="63"/>
      <c r="AQ102" s="61"/>
      <c r="AR102" s="62"/>
      <c r="AS102" s="63"/>
      <c r="AT102" s="61"/>
      <c r="AU102" s="62"/>
      <c r="AV102" s="63"/>
      <c r="AW102" s="11"/>
      <c r="AX102" s="11"/>
      <c r="AY102" s="11"/>
      <c r="AZ102" s="61"/>
      <c r="BA102" s="61"/>
      <c r="BB102" s="64"/>
      <c r="BC102" s="61"/>
      <c r="BD102" s="62"/>
      <c r="BE102" s="63"/>
      <c r="BM102" s="39"/>
    </row>
    <row r="103" spans="6:65" s="26" customFormat="1" ht="19.5" customHeight="1" x14ac:dyDescent="0.3">
      <c r="F103" s="27"/>
      <c r="G103" s="27"/>
      <c r="H103" s="27"/>
      <c r="I103" s="28"/>
      <c r="J103" s="29"/>
      <c r="L103" s="38">
        <v>96</v>
      </c>
      <c r="M103" s="545"/>
      <c r="N103" s="546"/>
      <c r="O103" s="559"/>
      <c r="P103" s="545"/>
      <c r="Q103" s="546"/>
      <c r="R103" s="546"/>
      <c r="S103" s="545"/>
      <c r="T103" s="580"/>
      <c r="U103" s="580"/>
      <c r="V103" s="581"/>
      <c r="W103" s="581"/>
      <c r="X103" s="581"/>
      <c r="Y103" s="104"/>
      <c r="Z103" s="105"/>
      <c r="AA103" s="106"/>
      <c r="AB103" s="104"/>
      <c r="AC103" s="107"/>
      <c r="AD103" s="108"/>
      <c r="AE103" s="107"/>
      <c r="AF103" s="565"/>
      <c r="AG103" s="565"/>
      <c r="AH103" s="61"/>
      <c r="AI103" s="62"/>
      <c r="AJ103" s="63"/>
      <c r="AK103" s="11"/>
      <c r="AL103" s="11"/>
      <c r="AM103" s="11"/>
      <c r="AN103" s="61"/>
      <c r="AO103" s="62"/>
      <c r="AP103" s="63"/>
      <c r="AQ103" s="61"/>
      <c r="AR103" s="62"/>
      <c r="AS103" s="63"/>
      <c r="AT103" s="61"/>
      <c r="AU103" s="62"/>
      <c r="AV103" s="63"/>
      <c r="AW103" s="11"/>
      <c r="AX103" s="11"/>
      <c r="AY103" s="11"/>
      <c r="AZ103" s="61"/>
      <c r="BA103" s="61"/>
      <c r="BB103" s="64"/>
      <c r="BC103" s="61"/>
      <c r="BD103" s="62"/>
      <c r="BE103" s="63"/>
      <c r="BM103" s="39"/>
    </row>
    <row r="104" spans="6:65" s="26" customFormat="1" ht="19.5" customHeight="1" x14ac:dyDescent="0.3">
      <c r="F104" s="27"/>
      <c r="G104" s="27"/>
      <c r="H104" s="27"/>
      <c r="I104" s="28"/>
      <c r="J104" s="29"/>
      <c r="L104" s="38">
        <v>97</v>
      </c>
      <c r="M104" s="545"/>
      <c r="N104" s="546"/>
      <c r="O104" s="559"/>
      <c r="P104" s="545"/>
      <c r="Q104" s="546"/>
      <c r="R104" s="546"/>
      <c r="S104" s="579"/>
      <c r="T104" s="580"/>
      <c r="U104" s="580"/>
      <c r="V104" s="581"/>
      <c r="W104" s="581"/>
      <c r="X104" s="581"/>
      <c r="Y104" s="104"/>
      <c r="Z104" s="105"/>
      <c r="AA104" s="106"/>
      <c r="AB104" s="104"/>
      <c r="AC104" s="107"/>
      <c r="AD104" s="108"/>
      <c r="AE104" s="107"/>
      <c r="AF104" s="565"/>
      <c r="AG104" s="565"/>
      <c r="AH104" s="61"/>
      <c r="AI104" s="62"/>
      <c r="AJ104" s="63"/>
      <c r="AK104" s="11"/>
      <c r="AL104" s="11"/>
      <c r="AM104" s="11"/>
      <c r="AN104" s="61"/>
      <c r="AO104" s="62"/>
      <c r="AP104" s="63"/>
      <c r="AQ104" s="61"/>
      <c r="AR104" s="62"/>
      <c r="AS104" s="63"/>
      <c r="AT104" s="61"/>
      <c r="AU104" s="62"/>
      <c r="AV104" s="63"/>
      <c r="AW104" s="11"/>
      <c r="AX104" s="11"/>
      <c r="AY104" s="11"/>
      <c r="AZ104" s="61"/>
      <c r="BA104" s="61"/>
      <c r="BB104" s="64"/>
      <c r="BC104" s="61"/>
      <c r="BD104" s="62"/>
      <c r="BE104" s="63"/>
      <c r="BM104" s="39"/>
    </row>
    <row r="105" spans="6:65" s="26" customFormat="1" ht="19.5" customHeight="1" x14ac:dyDescent="0.3">
      <c r="F105" s="27"/>
      <c r="G105" s="27"/>
      <c r="H105" s="27"/>
      <c r="I105" s="28"/>
      <c r="J105" s="29"/>
      <c r="L105" s="38">
        <v>98</v>
      </c>
      <c r="M105" s="545"/>
      <c r="N105" s="546"/>
      <c r="O105" s="559"/>
      <c r="P105" s="545"/>
      <c r="Q105" s="546"/>
      <c r="R105" s="546"/>
      <c r="S105" s="579"/>
      <c r="T105" s="580"/>
      <c r="U105" s="580"/>
      <c r="V105" s="581"/>
      <c r="W105" s="581"/>
      <c r="X105" s="581"/>
      <c r="Y105" s="104"/>
      <c r="Z105" s="105"/>
      <c r="AA105" s="106"/>
      <c r="AB105" s="104"/>
      <c r="AC105" s="107"/>
      <c r="AD105" s="108"/>
      <c r="AE105" s="107"/>
      <c r="AF105" s="565"/>
      <c r="AG105" s="565"/>
      <c r="AH105" s="61"/>
      <c r="AI105" s="62"/>
      <c r="AJ105" s="63"/>
      <c r="AK105" s="11"/>
      <c r="AL105" s="11"/>
      <c r="AM105" s="11"/>
      <c r="AN105" s="61"/>
      <c r="AO105" s="62"/>
      <c r="AP105" s="63"/>
      <c r="AQ105" s="61"/>
      <c r="AR105" s="62"/>
      <c r="AS105" s="63"/>
      <c r="AT105" s="61"/>
      <c r="AU105" s="62"/>
      <c r="AV105" s="63"/>
      <c r="AW105" s="11"/>
      <c r="AX105" s="11"/>
      <c r="AY105" s="11"/>
      <c r="AZ105" s="61"/>
      <c r="BA105" s="61"/>
      <c r="BB105" s="64"/>
      <c r="BC105" s="61"/>
      <c r="BD105" s="62"/>
      <c r="BE105" s="63"/>
      <c r="BM105" s="39"/>
    </row>
    <row r="106" spans="6:65" s="26" customFormat="1" ht="19.5" customHeight="1" x14ac:dyDescent="0.3">
      <c r="F106" s="27"/>
      <c r="G106" s="27"/>
      <c r="H106" s="27"/>
      <c r="I106" s="28"/>
      <c r="J106" s="29"/>
      <c r="L106" s="38">
        <v>99</v>
      </c>
      <c r="M106" s="545"/>
      <c r="N106" s="546"/>
      <c r="O106" s="559"/>
      <c r="P106" s="545"/>
      <c r="Q106" s="546"/>
      <c r="R106" s="546"/>
      <c r="S106" s="579"/>
      <c r="T106" s="580"/>
      <c r="U106" s="580"/>
      <c r="V106" s="581"/>
      <c r="W106" s="581"/>
      <c r="X106" s="581"/>
      <c r="Y106" s="104"/>
      <c r="Z106" s="105"/>
      <c r="AA106" s="106"/>
      <c r="AB106" s="104"/>
      <c r="AC106" s="107"/>
      <c r="AD106" s="108"/>
      <c r="AE106" s="107"/>
      <c r="AF106" s="565"/>
      <c r="AG106" s="565"/>
      <c r="AH106" s="61"/>
      <c r="AI106" s="62"/>
      <c r="AJ106" s="63"/>
      <c r="AK106" s="11"/>
      <c r="AL106" s="11"/>
      <c r="AM106" s="11"/>
      <c r="AN106" s="61"/>
      <c r="AO106" s="62"/>
      <c r="AP106" s="63"/>
      <c r="AQ106" s="61"/>
      <c r="AR106" s="62"/>
      <c r="AS106" s="63"/>
      <c r="AT106" s="61"/>
      <c r="AU106" s="62"/>
      <c r="AV106" s="63"/>
      <c r="AW106" s="11"/>
      <c r="AX106" s="11"/>
      <c r="AY106" s="11"/>
      <c r="AZ106" s="61"/>
      <c r="BA106" s="61"/>
      <c r="BB106" s="64"/>
      <c r="BC106" s="61"/>
      <c r="BD106" s="62"/>
      <c r="BE106" s="63"/>
      <c r="BM106" s="39"/>
    </row>
    <row r="107" spans="6:65" s="26" customFormat="1" ht="19.5" customHeight="1" x14ac:dyDescent="0.3">
      <c r="F107" s="27"/>
      <c r="G107" s="27"/>
      <c r="H107" s="27"/>
      <c r="I107" s="28"/>
      <c r="J107" s="29"/>
      <c r="L107" s="38">
        <v>99</v>
      </c>
      <c r="M107" s="545"/>
      <c r="N107" s="546"/>
      <c r="O107" s="559"/>
      <c r="P107" s="545"/>
      <c r="Q107" s="546"/>
      <c r="R107" s="546"/>
      <c r="S107" s="579"/>
      <c r="T107" s="580"/>
      <c r="U107" s="580"/>
      <c r="V107" s="581"/>
      <c r="W107" s="581"/>
      <c r="X107" s="581"/>
      <c r="Y107" s="104"/>
      <c r="Z107" s="105"/>
      <c r="AA107" s="106"/>
      <c r="AB107" s="104"/>
      <c r="AC107" s="107"/>
      <c r="AD107" s="108"/>
      <c r="AE107" s="107"/>
      <c r="AF107" s="565"/>
      <c r="AG107" s="565"/>
      <c r="AH107" s="61"/>
      <c r="AI107" s="62"/>
      <c r="AJ107" s="63"/>
      <c r="AK107" s="11"/>
      <c r="AL107" s="11"/>
      <c r="AM107" s="11"/>
      <c r="AN107" s="61"/>
      <c r="AO107" s="62"/>
      <c r="AP107" s="63"/>
      <c r="AQ107" s="61"/>
      <c r="AR107" s="62"/>
      <c r="AS107" s="63"/>
      <c r="AT107" s="61"/>
      <c r="AU107" s="62"/>
      <c r="AV107" s="63"/>
      <c r="AW107" s="11"/>
      <c r="AX107" s="11"/>
      <c r="AY107" s="11"/>
      <c r="AZ107" s="61"/>
      <c r="BA107" s="61"/>
      <c r="BB107" s="64"/>
      <c r="BC107" s="61"/>
      <c r="BD107" s="62"/>
      <c r="BE107" s="63"/>
      <c r="BM107" s="39"/>
    </row>
    <row r="108" spans="6:65" s="26" customFormat="1" ht="19.5" customHeight="1" x14ac:dyDescent="0.3">
      <c r="F108" s="27"/>
      <c r="G108" s="27"/>
      <c r="H108" s="27"/>
      <c r="I108" s="28"/>
      <c r="J108" s="29"/>
      <c r="L108" s="38">
        <v>100</v>
      </c>
      <c r="M108" s="545"/>
      <c r="N108" s="546"/>
      <c r="O108" s="559"/>
      <c r="P108" s="545"/>
      <c r="Q108" s="546"/>
      <c r="R108" s="546"/>
      <c r="S108" s="579"/>
      <c r="T108" s="580"/>
      <c r="U108" s="580"/>
      <c r="V108" s="581"/>
      <c r="W108" s="581"/>
      <c r="X108" s="581"/>
      <c r="Y108" s="104"/>
      <c r="Z108" s="105"/>
      <c r="AA108" s="106"/>
      <c r="AB108" s="104"/>
      <c r="AC108" s="107"/>
      <c r="AD108" s="108"/>
      <c r="AE108" s="107"/>
      <c r="AF108" s="565"/>
      <c r="AG108" s="565"/>
      <c r="AH108" s="61"/>
      <c r="AI108" s="62"/>
      <c r="AJ108" s="63"/>
      <c r="AK108" s="11"/>
      <c r="AL108" s="11"/>
      <c r="AM108" s="11"/>
      <c r="AN108" s="61"/>
      <c r="AO108" s="62"/>
      <c r="AP108" s="63"/>
      <c r="AQ108" s="61"/>
      <c r="AR108" s="62"/>
      <c r="AS108" s="63"/>
      <c r="AT108" s="61"/>
      <c r="AU108" s="62"/>
      <c r="AV108" s="63"/>
      <c r="AW108" s="11"/>
      <c r="AX108" s="11"/>
      <c r="AY108" s="11"/>
      <c r="AZ108" s="61"/>
      <c r="BA108" s="61"/>
      <c r="BB108" s="64"/>
      <c r="BC108" s="61"/>
      <c r="BD108" s="62"/>
      <c r="BE108" s="63"/>
      <c r="BM108" s="39"/>
    </row>
    <row r="109" spans="6:65" s="26" customFormat="1" ht="19.5" customHeight="1" x14ac:dyDescent="0.3">
      <c r="F109" s="27"/>
      <c r="G109" s="27"/>
      <c r="H109" s="27"/>
      <c r="I109" s="28"/>
      <c r="J109" s="29"/>
      <c r="L109" s="38">
        <v>101</v>
      </c>
      <c r="M109" s="545"/>
      <c r="N109" s="546"/>
      <c r="O109" s="559"/>
      <c r="P109" s="545"/>
      <c r="Q109" s="546"/>
      <c r="R109" s="546"/>
      <c r="S109" s="579"/>
      <c r="T109" s="562"/>
      <c r="U109" s="562"/>
      <c r="V109" s="581"/>
      <c r="W109" s="581"/>
      <c r="X109" s="581"/>
      <c r="Y109" s="104"/>
      <c r="Z109" s="105"/>
      <c r="AA109" s="106"/>
      <c r="AB109" s="104"/>
      <c r="AC109" s="107"/>
      <c r="AD109" s="108"/>
      <c r="AE109" s="107"/>
      <c r="AF109" s="565"/>
      <c r="AG109" s="565"/>
      <c r="AH109" s="61"/>
      <c r="AI109" s="62"/>
      <c r="AJ109" s="63"/>
      <c r="AK109" s="11"/>
      <c r="AL109" s="11"/>
      <c r="AM109" s="11"/>
      <c r="AN109" s="61"/>
      <c r="AO109" s="62"/>
      <c r="AP109" s="63"/>
      <c r="AQ109" s="61"/>
      <c r="AR109" s="62"/>
      <c r="AS109" s="63"/>
      <c r="AT109" s="61"/>
      <c r="AU109" s="62"/>
      <c r="AV109" s="63"/>
      <c r="AW109" s="11"/>
      <c r="AX109" s="11"/>
      <c r="AY109" s="11"/>
      <c r="AZ109" s="61"/>
      <c r="BA109" s="61"/>
      <c r="BB109" s="64"/>
      <c r="BC109" s="61"/>
      <c r="BD109" s="62"/>
      <c r="BE109" s="63"/>
      <c r="BM109" s="39"/>
    </row>
    <row r="110" spans="6:65" s="26" customFormat="1" ht="19.5" customHeight="1" x14ac:dyDescent="0.3">
      <c r="F110" s="27"/>
      <c r="G110" s="27"/>
      <c r="H110" s="27"/>
      <c r="I110" s="28"/>
      <c r="J110" s="29"/>
      <c r="L110" s="38">
        <v>102</v>
      </c>
      <c r="M110" s="545"/>
      <c r="N110" s="546"/>
      <c r="O110" s="559"/>
      <c r="P110" s="545"/>
      <c r="Q110" s="546"/>
      <c r="R110" s="546"/>
      <c r="S110" s="579"/>
      <c r="T110" s="562"/>
      <c r="U110" s="562"/>
      <c r="V110" s="581"/>
      <c r="W110" s="581"/>
      <c r="X110" s="581"/>
      <c r="Y110" s="104"/>
      <c r="Z110" s="105"/>
      <c r="AA110" s="106"/>
      <c r="AB110" s="104"/>
      <c r="AC110" s="107"/>
      <c r="AD110" s="108"/>
      <c r="AE110" s="107"/>
      <c r="AF110" s="565"/>
      <c r="AG110" s="565"/>
      <c r="AH110" s="61"/>
      <c r="AI110" s="62"/>
      <c r="AJ110" s="63"/>
      <c r="AK110" s="11"/>
      <c r="AL110" s="11"/>
      <c r="AM110" s="11"/>
      <c r="AN110" s="61"/>
      <c r="AO110" s="62"/>
      <c r="AP110" s="63"/>
      <c r="AQ110" s="61"/>
      <c r="AR110" s="62"/>
      <c r="AS110" s="63"/>
      <c r="AT110" s="61"/>
      <c r="AU110" s="62"/>
      <c r="AV110" s="63"/>
      <c r="AW110" s="11"/>
      <c r="AX110" s="11"/>
      <c r="AY110" s="11"/>
      <c r="AZ110" s="61"/>
      <c r="BA110" s="61"/>
      <c r="BB110" s="64"/>
      <c r="BC110" s="61"/>
      <c r="BD110" s="62"/>
      <c r="BE110" s="63"/>
      <c r="BM110" s="39"/>
    </row>
    <row r="111" spans="6:65" s="26" customFormat="1" ht="19.5" customHeight="1" x14ac:dyDescent="0.3">
      <c r="F111" s="27"/>
      <c r="G111" s="27"/>
      <c r="H111" s="27"/>
      <c r="I111" s="28"/>
      <c r="J111" s="29"/>
      <c r="L111" s="38">
        <v>103</v>
      </c>
      <c r="M111" s="545"/>
      <c r="N111" s="546"/>
      <c r="O111" s="559"/>
      <c r="P111" s="545"/>
      <c r="Q111" s="546"/>
      <c r="R111" s="546"/>
      <c r="S111" s="579"/>
      <c r="T111" s="562"/>
      <c r="U111" s="562"/>
      <c r="V111" s="581"/>
      <c r="W111" s="581"/>
      <c r="X111" s="581"/>
      <c r="Y111" s="104"/>
      <c r="Z111" s="105"/>
      <c r="AA111" s="106"/>
      <c r="AB111" s="104"/>
      <c r="AC111" s="107"/>
      <c r="AD111" s="108"/>
      <c r="AE111" s="107"/>
      <c r="AF111" s="565"/>
      <c r="AG111" s="565"/>
      <c r="AH111" s="61"/>
      <c r="AI111" s="62"/>
      <c r="AJ111" s="63"/>
      <c r="AK111" s="11"/>
      <c r="AL111" s="11"/>
      <c r="AM111" s="11"/>
      <c r="AN111" s="61"/>
      <c r="AO111" s="62"/>
      <c r="AP111" s="63"/>
      <c r="AQ111" s="61"/>
      <c r="AR111" s="62"/>
      <c r="AS111" s="63"/>
      <c r="AT111" s="61"/>
      <c r="AU111" s="62"/>
      <c r="AV111" s="63"/>
      <c r="AW111" s="11"/>
      <c r="AX111" s="11"/>
      <c r="AY111" s="11"/>
      <c r="AZ111" s="61"/>
      <c r="BA111" s="61"/>
      <c r="BB111" s="64"/>
      <c r="BC111" s="61"/>
      <c r="BD111" s="62"/>
      <c r="BE111" s="63"/>
      <c r="BM111" s="39"/>
    </row>
    <row r="112" spans="6:65" s="26" customFormat="1" ht="19.5" customHeight="1" x14ac:dyDescent="0.3">
      <c r="F112" s="27"/>
      <c r="G112" s="27"/>
      <c r="H112" s="27"/>
      <c r="I112" s="28"/>
      <c r="J112" s="29"/>
      <c r="L112" s="38">
        <v>104</v>
      </c>
      <c r="M112" s="545"/>
      <c r="N112" s="546"/>
      <c r="O112" s="559"/>
      <c r="P112" s="545"/>
      <c r="Q112" s="546"/>
      <c r="R112" s="546"/>
      <c r="S112" s="11"/>
      <c r="T112" s="562"/>
      <c r="U112" s="562"/>
      <c r="V112" s="581"/>
      <c r="W112" s="581"/>
      <c r="X112" s="581"/>
      <c r="Y112" s="104"/>
      <c r="Z112" s="105"/>
      <c r="AA112" s="106"/>
      <c r="AB112" s="104"/>
      <c r="AC112" s="107"/>
      <c r="AD112" s="108"/>
      <c r="AE112" s="107"/>
      <c r="AF112" s="565"/>
      <c r="AG112" s="565"/>
      <c r="AH112" s="61"/>
      <c r="AI112" s="62"/>
      <c r="AJ112" s="63"/>
      <c r="AK112" s="11"/>
      <c r="AL112" s="11"/>
      <c r="AM112" s="11"/>
      <c r="AN112" s="61"/>
      <c r="AO112" s="62"/>
      <c r="AP112" s="63"/>
      <c r="AQ112" s="61"/>
      <c r="AR112" s="62"/>
      <c r="AS112" s="63"/>
      <c r="AT112" s="61"/>
      <c r="AU112" s="62"/>
      <c r="AV112" s="63"/>
      <c r="AW112" s="11"/>
      <c r="AX112" s="11"/>
      <c r="AY112" s="11"/>
      <c r="AZ112" s="61"/>
      <c r="BA112" s="61"/>
      <c r="BB112" s="64"/>
      <c r="BC112" s="61"/>
      <c r="BD112" s="62"/>
      <c r="BE112" s="63"/>
      <c r="BM112" s="39"/>
    </row>
    <row r="113" spans="6:65" s="26" customFormat="1" ht="19.5" customHeight="1" x14ac:dyDescent="0.3">
      <c r="F113" s="27"/>
      <c r="G113" s="27"/>
      <c r="H113" s="27"/>
      <c r="I113" s="28"/>
      <c r="J113" s="29"/>
      <c r="L113" s="38">
        <v>105</v>
      </c>
      <c r="M113" s="545"/>
      <c r="N113" s="546"/>
      <c r="O113" s="559"/>
      <c r="P113" s="545"/>
      <c r="Q113" s="546"/>
      <c r="R113" s="546"/>
      <c r="S113" s="11"/>
      <c r="T113" s="562"/>
      <c r="U113" s="562"/>
      <c r="V113" s="581"/>
      <c r="W113" s="581"/>
      <c r="X113" s="581"/>
      <c r="Y113" s="104"/>
      <c r="Z113" s="105"/>
      <c r="AA113" s="106"/>
      <c r="AB113" s="104"/>
      <c r="AC113" s="107"/>
      <c r="AD113" s="108"/>
      <c r="AE113" s="107"/>
      <c r="AF113" s="565"/>
      <c r="AG113" s="565"/>
      <c r="AH113" s="61"/>
      <c r="AI113" s="62"/>
      <c r="AJ113" s="63"/>
      <c r="AK113" s="11"/>
      <c r="AL113" s="11"/>
      <c r="AM113" s="11"/>
      <c r="AN113" s="61"/>
      <c r="AO113" s="62"/>
      <c r="AP113" s="63"/>
      <c r="AQ113" s="61"/>
      <c r="AR113" s="62"/>
      <c r="AS113" s="63"/>
      <c r="AT113" s="61"/>
      <c r="AU113" s="62"/>
      <c r="AV113" s="63"/>
      <c r="AW113" s="11"/>
      <c r="AX113" s="11"/>
      <c r="AY113" s="11"/>
      <c r="AZ113" s="61"/>
      <c r="BA113" s="61"/>
      <c r="BB113" s="64"/>
      <c r="BC113" s="61"/>
      <c r="BD113" s="62"/>
      <c r="BE113" s="63"/>
      <c r="BM113" s="39"/>
    </row>
    <row r="114" spans="6:65" s="26" customFormat="1" ht="19.5" customHeight="1" x14ac:dyDescent="0.3">
      <c r="F114" s="27"/>
      <c r="G114" s="27"/>
      <c r="H114" s="27"/>
      <c r="I114" s="28"/>
      <c r="J114" s="29"/>
      <c r="L114" s="38">
        <v>106</v>
      </c>
      <c r="M114" s="545"/>
      <c r="N114" s="546"/>
      <c r="O114" s="559"/>
      <c r="P114" s="545"/>
      <c r="Q114" s="546"/>
      <c r="R114" s="546"/>
      <c r="S114" s="11"/>
      <c r="T114" s="562"/>
      <c r="U114" s="562"/>
      <c r="V114" s="581"/>
      <c r="W114" s="581"/>
      <c r="X114" s="581"/>
      <c r="Y114" s="104"/>
      <c r="Z114" s="105"/>
      <c r="AA114" s="106"/>
      <c r="AB114" s="104"/>
      <c r="AC114" s="107"/>
      <c r="AD114" s="108"/>
      <c r="AE114" s="107"/>
      <c r="AF114" s="565"/>
      <c r="AG114" s="565"/>
      <c r="AH114" s="61"/>
      <c r="AI114" s="62"/>
      <c r="AJ114" s="63"/>
      <c r="AK114" s="11"/>
      <c r="AL114" s="11"/>
      <c r="AM114" s="11"/>
      <c r="AN114" s="61"/>
      <c r="AO114" s="62"/>
      <c r="AP114" s="63"/>
      <c r="AQ114" s="61"/>
      <c r="AR114" s="62"/>
      <c r="AS114" s="63"/>
      <c r="AT114" s="61"/>
      <c r="AU114" s="62"/>
      <c r="AV114" s="63"/>
      <c r="AW114" s="11"/>
      <c r="AX114" s="11"/>
      <c r="AY114" s="11"/>
      <c r="AZ114" s="61"/>
      <c r="BA114" s="61"/>
      <c r="BB114" s="64"/>
      <c r="BC114" s="61"/>
      <c r="BD114" s="62"/>
      <c r="BE114" s="63"/>
      <c r="BM114" s="39"/>
    </row>
    <row r="115" spans="6:65" s="26" customFormat="1" ht="19.5" customHeight="1" x14ac:dyDescent="0.3">
      <c r="F115" s="27"/>
      <c r="G115" s="27"/>
      <c r="H115" s="27"/>
      <c r="I115" s="28"/>
      <c r="J115" s="29"/>
      <c r="L115" s="38">
        <v>107</v>
      </c>
      <c r="M115" s="545"/>
      <c r="N115" s="546"/>
      <c r="O115" s="559"/>
      <c r="P115" s="545"/>
      <c r="Q115" s="546"/>
      <c r="R115" s="546"/>
      <c r="S115" s="11"/>
      <c r="T115" s="562"/>
      <c r="U115" s="562"/>
      <c r="V115" s="581"/>
      <c r="W115" s="581"/>
      <c r="X115" s="581"/>
      <c r="Y115" s="104"/>
      <c r="Z115" s="105"/>
      <c r="AA115" s="106"/>
      <c r="AB115" s="104"/>
      <c r="AC115" s="107"/>
      <c r="AD115" s="108"/>
      <c r="AE115" s="107"/>
      <c r="AF115" s="565"/>
      <c r="AG115" s="565"/>
      <c r="AH115" s="61"/>
      <c r="AI115" s="62"/>
      <c r="AJ115" s="63"/>
      <c r="AK115" s="11"/>
      <c r="AL115" s="11"/>
      <c r="AM115" s="11"/>
      <c r="AN115" s="61"/>
      <c r="AO115" s="62"/>
      <c r="AP115" s="63"/>
      <c r="AQ115" s="61"/>
      <c r="AR115" s="62"/>
      <c r="AS115" s="63"/>
      <c r="AT115" s="61"/>
      <c r="AU115" s="62"/>
      <c r="AV115" s="63"/>
      <c r="AW115" s="11"/>
      <c r="AX115" s="11"/>
      <c r="AY115" s="11"/>
      <c r="AZ115" s="61"/>
      <c r="BA115" s="61"/>
      <c r="BB115" s="64"/>
      <c r="BC115" s="61"/>
      <c r="BD115" s="62"/>
      <c r="BE115" s="63"/>
      <c r="BM115" s="39"/>
    </row>
    <row r="116" spans="6:65" s="26" customFormat="1" ht="19.5" customHeight="1" x14ac:dyDescent="0.3">
      <c r="F116" s="27"/>
      <c r="G116" s="27"/>
      <c r="H116" s="27"/>
      <c r="I116" s="28"/>
      <c r="J116" s="29"/>
      <c r="L116" s="38">
        <v>108</v>
      </c>
      <c r="M116" s="545"/>
      <c r="N116" s="546"/>
      <c r="O116" s="559"/>
      <c r="P116" s="545"/>
      <c r="Q116" s="546"/>
      <c r="R116" s="546"/>
      <c r="S116" s="11"/>
      <c r="T116" s="562"/>
      <c r="U116" s="562"/>
      <c r="V116" s="581"/>
      <c r="W116" s="581"/>
      <c r="X116" s="581"/>
      <c r="Y116" s="104"/>
      <c r="Z116" s="105"/>
      <c r="AA116" s="106"/>
      <c r="AB116" s="104"/>
      <c r="AC116" s="107"/>
      <c r="AD116" s="108"/>
      <c r="AE116" s="107"/>
      <c r="AF116" s="565"/>
      <c r="AG116" s="565"/>
      <c r="AH116" s="61"/>
      <c r="AI116" s="62"/>
      <c r="AJ116" s="63"/>
      <c r="AK116" s="11"/>
      <c r="AL116" s="11"/>
      <c r="AM116" s="11"/>
      <c r="AN116" s="61"/>
      <c r="AO116" s="62"/>
      <c r="AP116" s="63"/>
      <c r="AQ116" s="61"/>
      <c r="AR116" s="62"/>
      <c r="AS116" s="63"/>
      <c r="AT116" s="61"/>
      <c r="AU116" s="62"/>
      <c r="AV116" s="63"/>
      <c r="AW116" s="11"/>
      <c r="AX116" s="11"/>
      <c r="AY116" s="11"/>
      <c r="AZ116" s="61"/>
      <c r="BA116" s="61"/>
      <c r="BB116" s="64"/>
      <c r="BC116" s="61"/>
      <c r="BD116" s="62"/>
      <c r="BE116" s="63"/>
      <c r="BM116" s="39"/>
    </row>
    <row r="117" spans="6:65" s="26" customFormat="1" ht="19.5" customHeight="1" x14ac:dyDescent="0.3">
      <c r="F117" s="27"/>
      <c r="G117" s="27"/>
      <c r="H117" s="27"/>
      <c r="I117" s="28"/>
      <c r="J117" s="29"/>
      <c r="L117" s="38">
        <v>109</v>
      </c>
      <c r="M117" s="545"/>
      <c r="N117" s="546"/>
      <c r="O117" s="559"/>
      <c r="P117" s="545"/>
      <c r="Q117" s="546"/>
      <c r="R117" s="546"/>
      <c r="S117" s="11"/>
      <c r="T117" s="562"/>
      <c r="U117" s="562"/>
      <c r="V117" s="581"/>
      <c r="W117" s="581"/>
      <c r="X117" s="581"/>
      <c r="Y117" s="104"/>
      <c r="Z117" s="105"/>
      <c r="AA117" s="106"/>
      <c r="AB117" s="104"/>
      <c r="AC117" s="107"/>
      <c r="AD117" s="108"/>
      <c r="AE117" s="107"/>
      <c r="AF117" s="565"/>
      <c r="AG117" s="565"/>
      <c r="AH117" s="61"/>
      <c r="AI117" s="62"/>
      <c r="AJ117" s="63"/>
      <c r="AK117" s="11"/>
      <c r="AL117" s="11"/>
      <c r="AM117" s="11"/>
      <c r="AN117" s="61"/>
      <c r="AO117" s="62"/>
      <c r="AP117" s="63"/>
      <c r="AQ117" s="61"/>
      <c r="AR117" s="62"/>
      <c r="AS117" s="63"/>
      <c r="AT117" s="61"/>
      <c r="AU117" s="62"/>
      <c r="AV117" s="63"/>
      <c r="AW117" s="11"/>
      <c r="AX117" s="11"/>
      <c r="AY117" s="11"/>
      <c r="AZ117" s="61"/>
      <c r="BA117" s="61"/>
      <c r="BB117" s="64"/>
      <c r="BC117" s="61"/>
      <c r="BD117" s="62"/>
      <c r="BE117" s="63"/>
      <c r="BM117" s="39"/>
    </row>
    <row r="118" spans="6:65" s="26" customFormat="1" ht="19.5" customHeight="1" x14ac:dyDescent="0.3">
      <c r="F118" s="27"/>
      <c r="G118" s="27"/>
      <c r="H118" s="27"/>
      <c r="I118" s="28"/>
      <c r="J118" s="29"/>
      <c r="L118" s="38">
        <v>110</v>
      </c>
      <c r="M118" s="545"/>
      <c r="N118" s="546"/>
      <c r="O118" s="559"/>
      <c r="P118" s="545"/>
      <c r="Q118" s="546"/>
      <c r="R118" s="546"/>
      <c r="S118" s="11"/>
      <c r="T118" s="562"/>
      <c r="U118" s="562"/>
      <c r="V118" s="581"/>
      <c r="W118" s="581"/>
      <c r="X118" s="581"/>
      <c r="Y118" s="104"/>
      <c r="Z118" s="105"/>
      <c r="AA118" s="106"/>
      <c r="AB118" s="104"/>
      <c r="AC118" s="107"/>
      <c r="AD118" s="108"/>
      <c r="AE118" s="107"/>
      <c r="AF118" s="565"/>
      <c r="AG118" s="565"/>
      <c r="AH118" s="61"/>
      <c r="AI118" s="62"/>
      <c r="AJ118" s="63"/>
      <c r="AK118" s="11"/>
      <c r="AL118" s="11"/>
      <c r="AM118" s="11"/>
      <c r="AN118" s="61"/>
      <c r="AO118" s="62"/>
      <c r="AP118" s="63"/>
      <c r="AQ118" s="61"/>
      <c r="AR118" s="62"/>
      <c r="AS118" s="63"/>
      <c r="AT118" s="61"/>
      <c r="AU118" s="62"/>
      <c r="AV118" s="63"/>
      <c r="AW118" s="11"/>
      <c r="AX118" s="11"/>
      <c r="AY118" s="11"/>
      <c r="AZ118" s="61"/>
      <c r="BA118" s="61"/>
      <c r="BB118" s="64"/>
      <c r="BC118" s="61"/>
      <c r="BD118" s="62"/>
      <c r="BE118" s="63"/>
      <c r="BM118" s="39"/>
    </row>
    <row r="119" spans="6:65" s="26" customFormat="1" ht="19.5" customHeight="1" x14ac:dyDescent="0.3">
      <c r="F119" s="27"/>
      <c r="G119" s="27"/>
      <c r="H119" s="27"/>
      <c r="I119" s="28"/>
      <c r="J119" s="29"/>
      <c r="L119" s="38">
        <v>111</v>
      </c>
      <c r="M119" s="545"/>
      <c r="N119" s="546"/>
      <c r="O119" s="559"/>
      <c r="P119" s="545"/>
      <c r="Q119" s="546"/>
      <c r="R119" s="546"/>
      <c r="S119" s="11"/>
      <c r="T119" s="561"/>
      <c r="U119" s="561"/>
      <c r="V119" s="103"/>
      <c r="W119" s="103"/>
      <c r="X119" s="103"/>
      <c r="Y119" s="104"/>
      <c r="Z119" s="105"/>
      <c r="AA119" s="106"/>
      <c r="AB119" s="104"/>
      <c r="AC119" s="107"/>
      <c r="AD119" s="108"/>
      <c r="AE119" s="107"/>
      <c r="AF119" s="565"/>
      <c r="AG119" s="565"/>
      <c r="AH119" s="61"/>
      <c r="AI119" s="62"/>
      <c r="AJ119" s="63"/>
      <c r="AK119" s="11"/>
      <c r="AL119" s="11"/>
      <c r="AM119" s="11"/>
      <c r="AN119" s="61"/>
      <c r="AO119" s="62"/>
      <c r="AP119" s="63"/>
      <c r="AQ119" s="61"/>
      <c r="AR119" s="62"/>
      <c r="AS119" s="63"/>
      <c r="AT119" s="61"/>
      <c r="AU119" s="62"/>
      <c r="AV119" s="63"/>
      <c r="AW119" s="11"/>
      <c r="AX119" s="11"/>
      <c r="AY119" s="11"/>
      <c r="AZ119" s="61"/>
      <c r="BA119" s="61"/>
      <c r="BB119" s="64"/>
      <c r="BC119" s="61"/>
      <c r="BD119" s="62"/>
      <c r="BE119" s="63"/>
      <c r="BM119" s="39"/>
    </row>
    <row r="120" spans="6:65" s="26" customFormat="1" ht="19.5" customHeight="1" x14ac:dyDescent="0.3">
      <c r="F120" s="27"/>
      <c r="G120" s="27"/>
      <c r="H120" s="27"/>
      <c r="I120" s="28"/>
      <c r="J120" s="29"/>
      <c r="L120" s="38">
        <v>112</v>
      </c>
      <c r="M120" s="545"/>
      <c r="N120" s="546"/>
      <c r="O120" s="559"/>
      <c r="P120" s="545"/>
      <c r="Q120" s="546"/>
      <c r="R120" s="546"/>
      <c r="S120" s="11"/>
      <c r="T120" s="562"/>
      <c r="U120" s="562"/>
      <c r="V120" s="103"/>
      <c r="W120" s="103"/>
      <c r="X120" s="103"/>
      <c r="Y120" s="104"/>
      <c r="Z120" s="105"/>
      <c r="AA120" s="106"/>
      <c r="AB120" s="104"/>
      <c r="AC120" s="107"/>
      <c r="AD120" s="108"/>
      <c r="AE120" s="107"/>
      <c r="AF120" s="565"/>
      <c r="AG120" s="565"/>
      <c r="AH120" s="61"/>
      <c r="AI120" s="62"/>
      <c r="AJ120" s="63"/>
      <c r="AK120" s="11"/>
      <c r="AL120" s="11"/>
      <c r="AM120" s="11"/>
      <c r="AN120" s="61"/>
      <c r="AO120" s="62"/>
      <c r="AP120" s="63"/>
      <c r="AQ120" s="61"/>
      <c r="AR120" s="62"/>
      <c r="AS120" s="63"/>
      <c r="AT120" s="61"/>
      <c r="AU120" s="62"/>
      <c r="AV120" s="63"/>
      <c r="AW120" s="11"/>
      <c r="AX120" s="11"/>
      <c r="AY120" s="11"/>
      <c r="AZ120" s="61"/>
      <c r="BA120" s="61"/>
      <c r="BB120" s="64"/>
      <c r="BC120" s="61"/>
      <c r="BD120" s="62"/>
      <c r="BE120" s="63"/>
      <c r="BM120" s="39"/>
    </row>
    <row r="121" spans="6:65" s="26" customFormat="1" ht="19.5" customHeight="1" x14ac:dyDescent="0.3">
      <c r="F121" s="27"/>
      <c r="G121" s="27"/>
      <c r="H121" s="27"/>
      <c r="I121" s="28"/>
      <c r="J121" s="29"/>
      <c r="L121" s="38">
        <v>113</v>
      </c>
      <c r="M121" s="545"/>
      <c r="N121" s="546"/>
      <c r="O121" s="559"/>
      <c r="P121" s="545"/>
      <c r="Q121" s="546"/>
      <c r="R121" s="546"/>
      <c r="S121" s="11"/>
      <c r="T121" s="562"/>
      <c r="U121" s="562"/>
      <c r="V121" s="103"/>
      <c r="W121" s="103"/>
      <c r="X121" s="103"/>
      <c r="Y121" s="104"/>
      <c r="Z121" s="105"/>
      <c r="AA121" s="106"/>
      <c r="AB121" s="104"/>
      <c r="AC121" s="107"/>
      <c r="AD121" s="108"/>
      <c r="AE121" s="107"/>
      <c r="AF121" s="565"/>
      <c r="AG121" s="565"/>
      <c r="AH121" s="61"/>
      <c r="AI121" s="62"/>
      <c r="AJ121" s="63"/>
      <c r="AK121" s="11"/>
      <c r="AL121" s="11"/>
      <c r="AM121" s="11"/>
      <c r="AN121" s="61"/>
      <c r="AO121" s="62"/>
      <c r="AP121" s="63"/>
      <c r="AQ121" s="61"/>
      <c r="AR121" s="62"/>
      <c r="AS121" s="63"/>
      <c r="AT121" s="61"/>
      <c r="AU121" s="62"/>
      <c r="AV121" s="63"/>
      <c r="AW121" s="11"/>
      <c r="AX121" s="11"/>
      <c r="AY121" s="11"/>
      <c r="AZ121" s="61"/>
      <c r="BA121" s="61"/>
      <c r="BB121" s="64"/>
      <c r="BC121" s="61"/>
      <c r="BD121" s="62"/>
      <c r="BE121" s="63"/>
      <c r="BM121" s="39"/>
    </row>
    <row r="122" spans="6:65" s="26" customFormat="1" ht="19.5" customHeight="1" x14ac:dyDescent="0.3">
      <c r="F122" s="27"/>
      <c r="G122" s="27"/>
      <c r="H122" s="27"/>
      <c r="I122" s="28"/>
      <c r="J122" s="29"/>
      <c r="L122" s="38">
        <v>114</v>
      </c>
      <c r="M122" s="545"/>
      <c r="N122" s="546"/>
      <c r="O122" s="546"/>
      <c r="P122" s="545"/>
      <c r="Q122" s="546"/>
      <c r="R122" s="546"/>
      <c r="T122" s="562"/>
      <c r="U122" s="562"/>
      <c r="V122" s="103"/>
      <c r="W122" s="103"/>
      <c r="X122" s="103"/>
      <c r="Y122" s="104"/>
      <c r="Z122" s="105"/>
      <c r="AA122" s="106"/>
      <c r="AB122" s="104"/>
      <c r="AC122" s="107"/>
      <c r="AD122" s="108"/>
      <c r="AE122" s="107"/>
      <c r="AF122" s="565"/>
      <c r="AG122" s="565"/>
      <c r="AH122" s="61"/>
      <c r="AI122" s="62"/>
      <c r="AJ122" s="63"/>
      <c r="AK122" s="11"/>
      <c r="AL122" s="11"/>
      <c r="AM122" s="11"/>
      <c r="AN122" s="61"/>
      <c r="AO122" s="62"/>
      <c r="AP122" s="63"/>
      <c r="AQ122" s="61"/>
      <c r="AR122" s="62"/>
      <c r="AS122" s="63"/>
      <c r="AT122" s="61"/>
      <c r="AU122" s="62"/>
      <c r="AV122" s="63"/>
      <c r="AW122" s="11"/>
      <c r="AX122" s="11"/>
      <c r="AY122" s="11"/>
      <c r="AZ122" s="61"/>
      <c r="BA122" s="61"/>
      <c r="BB122" s="64"/>
      <c r="BC122" s="61"/>
      <c r="BD122" s="62"/>
      <c r="BE122" s="63"/>
      <c r="BM122" s="39"/>
    </row>
    <row r="123" spans="6:65" s="26" customFormat="1" ht="19.5" customHeight="1" x14ac:dyDescent="0.3">
      <c r="F123" s="27"/>
      <c r="G123" s="27"/>
      <c r="H123" s="27"/>
      <c r="I123" s="28"/>
      <c r="J123" s="29"/>
      <c r="L123" s="38">
        <v>115</v>
      </c>
      <c r="M123" s="545"/>
      <c r="N123" s="546"/>
      <c r="O123" s="546"/>
      <c r="P123" s="545"/>
      <c r="Q123" s="546"/>
      <c r="R123" s="546"/>
      <c r="S123" s="11"/>
      <c r="T123" s="562"/>
      <c r="U123" s="562"/>
      <c r="V123" s="103"/>
      <c r="W123" s="103"/>
      <c r="X123" s="103"/>
      <c r="Y123" s="104"/>
      <c r="Z123" s="105"/>
      <c r="AA123" s="106"/>
      <c r="AB123" s="104"/>
      <c r="AC123" s="107"/>
      <c r="AD123" s="108"/>
      <c r="AE123" s="107"/>
      <c r="AF123" s="565"/>
      <c r="AG123" s="565"/>
      <c r="AH123" s="61"/>
      <c r="AI123" s="62"/>
      <c r="AJ123" s="63"/>
      <c r="AK123" s="11"/>
      <c r="AL123" s="11"/>
      <c r="AM123" s="11"/>
      <c r="AN123" s="61"/>
      <c r="AO123" s="62"/>
      <c r="AP123" s="63"/>
      <c r="AQ123" s="61"/>
      <c r="AR123" s="62"/>
      <c r="AS123" s="63"/>
      <c r="AT123" s="61"/>
      <c r="AU123" s="62"/>
      <c r="AV123" s="63"/>
      <c r="AW123" s="11"/>
      <c r="AX123" s="11"/>
      <c r="AY123" s="11"/>
      <c r="AZ123" s="61"/>
      <c r="BA123" s="61"/>
      <c r="BB123" s="64"/>
      <c r="BC123" s="61"/>
      <c r="BD123" s="62"/>
      <c r="BE123" s="63"/>
      <c r="BM123" s="39"/>
    </row>
    <row r="124" spans="6:65" s="26" customFormat="1" ht="19.5" customHeight="1" x14ac:dyDescent="0.3">
      <c r="F124" s="27"/>
      <c r="G124" s="27"/>
      <c r="H124" s="27"/>
      <c r="I124" s="28"/>
      <c r="J124" s="29"/>
      <c r="L124" s="38">
        <v>116</v>
      </c>
      <c r="M124" s="545"/>
      <c r="N124" s="546"/>
      <c r="O124" s="546"/>
      <c r="P124" s="545"/>
      <c r="Q124" s="546"/>
      <c r="R124" s="546"/>
      <c r="S124" s="11"/>
      <c r="T124" s="562"/>
      <c r="U124" s="562"/>
      <c r="V124" s="103"/>
      <c r="W124" s="103"/>
      <c r="X124" s="103"/>
      <c r="Y124" s="104"/>
      <c r="Z124" s="105"/>
      <c r="AA124" s="106"/>
      <c r="AB124" s="104"/>
      <c r="AC124" s="107"/>
      <c r="AD124" s="108"/>
      <c r="AE124" s="107"/>
      <c r="AF124" s="565"/>
      <c r="AG124" s="565"/>
      <c r="AH124" s="61"/>
      <c r="AI124" s="62"/>
      <c r="AJ124" s="63"/>
      <c r="AK124" s="11"/>
      <c r="AL124" s="11"/>
      <c r="AM124" s="11"/>
      <c r="AN124" s="61"/>
      <c r="AO124" s="62"/>
      <c r="AP124" s="63"/>
      <c r="AQ124" s="61"/>
      <c r="AR124" s="62"/>
      <c r="AS124" s="63"/>
      <c r="AT124" s="61"/>
      <c r="AU124" s="62"/>
      <c r="AV124" s="63"/>
      <c r="AW124" s="11"/>
      <c r="AX124" s="11"/>
      <c r="AY124" s="11"/>
      <c r="AZ124" s="61"/>
      <c r="BA124" s="61"/>
      <c r="BB124" s="64"/>
      <c r="BC124" s="61"/>
      <c r="BD124" s="62"/>
      <c r="BE124" s="63"/>
      <c r="BM124" s="39"/>
    </row>
    <row r="125" spans="6:65" s="26" customFormat="1" ht="19.5" customHeight="1" thickBot="1" x14ac:dyDescent="0.35">
      <c r="F125" s="27"/>
      <c r="G125" s="27"/>
      <c r="H125" s="27"/>
      <c r="I125" s="28"/>
      <c r="J125" s="29"/>
      <c r="L125" s="38">
        <v>117</v>
      </c>
      <c r="M125" s="545"/>
      <c r="N125" s="546"/>
      <c r="O125" s="546"/>
      <c r="P125" s="61"/>
      <c r="Q125" s="62"/>
      <c r="R125" s="63"/>
      <c r="S125" s="11"/>
      <c r="T125" s="566"/>
      <c r="U125" s="566"/>
      <c r="V125" s="103"/>
      <c r="W125" s="103"/>
      <c r="X125" s="103"/>
      <c r="Y125" s="104"/>
      <c r="Z125" s="105"/>
      <c r="AA125" s="106"/>
      <c r="AB125" s="104"/>
      <c r="AC125" s="107"/>
      <c r="AD125" s="108"/>
      <c r="AE125" s="107"/>
      <c r="AF125" s="565"/>
      <c r="AG125" s="565"/>
      <c r="AH125" s="61"/>
      <c r="AI125" s="62"/>
      <c r="AJ125" s="63"/>
      <c r="AK125" s="11"/>
      <c r="AL125" s="11"/>
      <c r="AM125" s="11"/>
      <c r="AN125" s="61"/>
      <c r="AO125" s="62"/>
      <c r="AP125" s="63"/>
      <c r="AQ125" s="61"/>
      <c r="AR125" s="62"/>
      <c r="AS125" s="63"/>
      <c r="AT125" s="61"/>
      <c r="AU125" s="62"/>
      <c r="AV125" s="63"/>
      <c r="AW125" s="11"/>
      <c r="AX125" s="11"/>
      <c r="AY125" s="11"/>
      <c r="AZ125" s="61"/>
      <c r="BA125" s="61"/>
      <c r="BB125" s="64"/>
      <c r="BC125" s="61"/>
      <c r="BD125" s="62"/>
      <c r="BE125" s="63"/>
      <c r="BM125" s="39"/>
    </row>
    <row r="126" spans="6:65" s="26" customFormat="1" ht="19.5" customHeight="1" thickTop="1" x14ac:dyDescent="0.3">
      <c r="F126" s="27"/>
      <c r="G126" s="27"/>
      <c r="H126" s="27"/>
      <c r="I126" s="28"/>
      <c r="J126" s="29"/>
      <c r="L126" s="38">
        <v>118</v>
      </c>
      <c r="M126" s="545"/>
      <c r="N126" s="546"/>
      <c r="O126" s="546"/>
      <c r="P126" s="61"/>
      <c r="Q126" s="62"/>
      <c r="R126" s="63"/>
      <c r="S126" s="11"/>
      <c r="T126" s="562"/>
      <c r="U126" s="562"/>
      <c r="V126" s="103"/>
      <c r="W126" s="103"/>
      <c r="X126" s="103"/>
      <c r="Y126" s="104"/>
      <c r="Z126" s="105"/>
      <c r="AA126" s="106"/>
      <c r="AB126" s="104"/>
      <c r="AC126" s="107"/>
      <c r="AD126" s="108"/>
      <c r="AE126" s="107"/>
      <c r="AF126" s="565"/>
      <c r="AG126" s="565"/>
      <c r="AH126" s="61"/>
      <c r="AI126" s="62"/>
      <c r="AJ126" s="63"/>
      <c r="AK126" s="11"/>
      <c r="AL126" s="11"/>
      <c r="AM126" s="11"/>
      <c r="AN126" s="61"/>
      <c r="AO126" s="62"/>
      <c r="AP126" s="63"/>
      <c r="AQ126" s="61"/>
      <c r="AR126" s="62"/>
      <c r="AS126" s="63"/>
      <c r="AT126" s="61"/>
      <c r="AU126" s="62"/>
      <c r="AV126" s="63"/>
      <c r="AW126" s="11"/>
      <c r="AX126" s="11"/>
      <c r="AY126" s="11"/>
      <c r="AZ126" s="61"/>
      <c r="BA126" s="61"/>
      <c r="BB126" s="64"/>
      <c r="BC126" s="61"/>
      <c r="BD126" s="62"/>
      <c r="BE126" s="63"/>
      <c r="BM126" s="39"/>
    </row>
    <row r="127" spans="6:65" s="26" customFormat="1" ht="19.5" customHeight="1" x14ac:dyDescent="0.3">
      <c r="F127" s="27"/>
      <c r="G127" s="27"/>
      <c r="H127" s="27"/>
      <c r="I127" s="28"/>
      <c r="J127" s="29"/>
      <c r="L127" s="38">
        <v>119</v>
      </c>
      <c r="M127" s="545"/>
      <c r="N127" s="546"/>
      <c r="O127" s="546"/>
      <c r="P127" s="61"/>
      <c r="Q127" s="62"/>
      <c r="R127" s="63"/>
      <c r="S127" s="11"/>
      <c r="T127" s="562"/>
      <c r="U127" s="562"/>
      <c r="V127" s="103"/>
      <c r="W127" s="103"/>
      <c r="X127" s="103"/>
      <c r="Y127" s="104"/>
      <c r="Z127" s="105"/>
      <c r="AA127" s="106"/>
      <c r="AB127" s="104"/>
      <c r="AC127" s="107"/>
      <c r="AD127" s="108"/>
      <c r="AE127" s="107"/>
      <c r="AF127" s="565"/>
      <c r="AG127" s="565"/>
      <c r="AH127" s="61"/>
      <c r="AI127" s="62"/>
      <c r="AJ127" s="63"/>
      <c r="AK127" s="11"/>
      <c r="AL127" s="11"/>
      <c r="AM127" s="11"/>
      <c r="AN127" s="61"/>
      <c r="AO127" s="62"/>
      <c r="AP127" s="63"/>
      <c r="AQ127" s="61"/>
      <c r="AR127" s="62"/>
      <c r="AS127" s="63"/>
      <c r="AT127" s="61"/>
      <c r="AU127" s="62"/>
      <c r="AV127" s="63"/>
      <c r="AW127" s="11"/>
      <c r="AX127" s="11"/>
      <c r="AY127" s="11"/>
      <c r="AZ127" s="61"/>
      <c r="BA127" s="61"/>
      <c r="BB127" s="64"/>
      <c r="BC127" s="61"/>
      <c r="BD127" s="62"/>
      <c r="BE127" s="63"/>
      <c r="BM127" s="39"/>
    </row>
    <row r="128" spans="6:65" s="26" customFormat="1" ht="19.5" customHeight="1" thickBot="1" x14ac:dyDescent="0.35">
      <c r="F128" s="27"/>
      <c r="G128" s="27"/>
      <c r="H128" s="27"/>
      <c r="I128" s="28"/>
      <c r="J128" s="29"/>
      <c r="L128" s="38">
        <v>120</v>
      </c>
      <c r="M128" s="545"/>
      <c r="N128" s="546"/>
      <c r="O128" s="546"/>
      <c r="P128" s="61"/>
      <c r="Q128" s="62"/>
      <c r="R128" s="63"/>
      <c r="S128" s="89"/>
      <c r="T128" s="562"/>
      <c r="U128" s="562"/>
      <c r="V128" s="103"/>
      <c r="W128" s="103"/>
      <c r="X128" s="103"/>
      <c r="Y128" s="104"/>
      <c r="Z128" s="105"/>
      <c r="AA128" s="106"/>
      <c r="AB128" s="104"/>
      <c r="AC128" s="107"/>
      <c r="AD128" s="108"/>
      <c r="AE128" s="107"/>
      <c r="AF128" s="565"/>
      <c r="AG128" s="565"/>
      <c r="AH128" s="61"/>
      <c r="AI128" s="62"/>
      <c r="AJ128" s="63"/>
      <c r="AK128" s="11"/>
      <c r="AL128" s="11"/>
      <c r="AM128" s="11"/>
      <c r="AN128" s="61"/>
      <c r="AO128" s="62"/>
      <c r="AP128" s="63"/>
      <c r="AQ128" s="61"/>
      <c r="AR128" s="62"/>
      <c r="AS128" s="63"/>
      <c r="AT128" s="61"/>
      <c r="AU128" s="62"/>
      <c r="AV128" s="63"/>
      <c r="AW128" s="11"/>
      <c r="AX128" s="11"/>
      <c r="AY128" s="11"/>
      <c r="AZ128" s="61"/>
      <c r="BA128" s="61"/>
      <c r="BB128" s="64"/>
      <c r="BC128" s="61"/>
      <c r="BD128" s="62"/>
      <c r="BE128" s="63"/>
      <c r="BM128" s="39"/>
    </row>
    <row r="129" spans="6:65" s="26" customFormat="1" ht="19.5" customHeight="1" thickTop="1" x14ac:dyDescent="0.3">
      <c r="F129" s="27"/>
      <c r="G129" s="27"/>
      <c r="H129" s="27"/>
      <c r="I129" s="28"/>
      <c r="J129" s="29"/>
      <c r="L129" s="38">
        <v>121</v>
      </c>
      <c r="M129" s="545"/>
      <c r="N129" s="546"/>
      <c r="O129" s="546"/>
      <c r="P129" s="61"/>
      <c r="Q129" s="62"/>
      <c r="R129" s="63"/>
      <c r="S129" s="11"/>
      <c r="T129" s="562"/>
      <c r="U129" s="562"/>
      <c r="V129" s="103"/>
      <c r="W129" s="103"/>
      <c r="X129" s="103"/>
      <c r="Y129" s="104"/>
      <c r="Z129" s="105"/>
      <c r="AA129" s="106"/>
      <c r="AB129" s="104"/>
      <c r="AC129" s="107"/>
      <c r="AD129" s="108"/>
      <c r="AE129" s="107"/>
      <c r="AF129" s="565"/>
      <c r="AG129" s="565"/>
      <c r="AH129" s="61"/>
      <c r="AI129" s="62"/>
      <c r="AJ129" s="63"/>
      <c r="AK129" s="11"/>
      <c r="AL129" s="11"/>
      <c r="AM129" s="11"/>
      <c r="AN129" s="61"/>
      <c r="AO129" s="62"/>
      <c r="AP129" s="63"/>
      <c r="AQ129" s="61"/>
      <c r="AR129" s="62"/>
      <c r="AS129" s="63"/>
      <c r="AT129" s="61"/>
      <c r="AU129" s="62"/>
      <c r="AV129" s="63"/>
      <c r="AW129" s="11"/>
      <c r="AX129" s="11"/>
      <c r="AY129" s="11"/>
      <c r="AZ129" s="61"/>
      <c r="BA129" s="61"/>
      <c r="BB129" s="64"/>
      <c r="BC129" s="61"/>
      <c r="BD129" s="62"/>
      <c r="BE129" s="63"/>
      <c r="BM129" s="39"/>
    </row>
    <row r="130" spans="6:65" s="26" customFormat="1" ht="19.5" customHeight="1" x14ac:dyDescent="0.3">
      <c r="F130" s="27"/>
      <c r="G130" s="27"/>
      <c r="H130" s="27"/>
      <c r="I130" s="28"/>
      <c r="J130" s="29"/>
      <c r="L130" s="38">
        <v>122</v>
      </c>
      <c r="M130" s="545"/>
      <c r="N130" s="546"/>
      <c r="O130" s="546"/>
      <c r="P130" s="61"/>
      <c r="Q130" s="62"/>
      <c r="R130" s="63"/>
      <c r="S130" s="11"/>
      <c r="T130" s="562"/>
      <c r="U130" s="562"/>
      <c r="V130" s="103"/>
      <c r="W130" s="103"/>
      <c r="X130" s="103"/>
      <c r="Y130" s="104"/>
      <c r="Z130" s="105"/>
      <c r="AA130" s="106"/>
      <c r="AB130" s="104"/>
      <c r="AC130" s="107"/>
      <c r="AD130" s="108"/>
      <c r="AE130" s="107"/>
      <c r="AF130" s="565"/>
      <c r="AG130" s="565"/>
      <c r="AH130" s="61"/>
      <c r="AI130" s="62"/>
      <c r="AJ130" s="63"/>
      <c r="AK130" s="11"/>
      <c r="AL130" s="11"/>
      <c r="AM130" s="11"/>
      <c r="AN130" s="61"/>
      <c r="AO130" s="62"/>
      <c r="AP130" s="63"/>
      <c r="AQ130" s="61"/>
      <c r="AR130" s="62"/>
      <c r="AS130" s="63"/>
      <c r="AT130" s="61"/>
      <c r="AU130" s="62"/>
      <c r="AV130" s="63"/>
      <c r="AW130" s="11"/>
      <c r="AX130" s="11"/>
      <c r="AY130" s="11"/>
      <c r="AZ130" s="61"/>
      <c r="BA130" s="61"/>
      <c r="BB130" s="64"/>
      <c r="BC130" s="61"/>
      <c r="BD130" s="62"/>
      <c r="BE130" s="63"/>
      <c r="BM130" s="39"/>
    </row>
    <row r="131" spans="6:65" s="26" customFormat="1" ht="19.5" customHeight="1" x14ac:dyDescent="0.3">
      <c r="F131" s="27"/>
      <c r="G131" s="27"/>
      <c r="H131" s="27"/>
      <c r="I131" s="28"/>
      <c r="J131" s="29"/>
      <c r="L131" s="38">
        <v>123</v>
      </c>
      <c r="M131" s="545"/>
      <c r="N131" s="546"/>
      <c r="O131" s="546"/>
      <c r="P131" s="61"/>
      <c r="Q131" s="62"/>
      <c r="R131" s="63"/>
      <c r="S131" s="11"/>
      <c r="T131" s="562"/>
      <c r="U131" s="562"/>
      <c r="V131" s="103"/>
      <c r="W131" s="103"/>
      <c r="X131" s="103"/>
      <c r="Y131" s="104"/>
      <c r="Z131" s="105"/>
      <c r="AA131" s="106"/>
      <c r="AB131" s="104"/>
      <c r="AC131" s="107"/>
      <c r="AD131" s="108"/>
      <c r="AE131" s="107"/>
      <c r="AF131" s="565"/>
      <c r="AG131" s="565"/>
      <c r="AH131" s="61"/>
      <c r="AI131" s="62"/>
      <c r="AJ131" s="63"/>
      <c r="AK131" s="11"/>
      <c r="AL131" s="11"/>
      <c r="AM131" s="11"/>
      <c r="AN131" s="61"/>
      <c r="AO131" s="62"/>
      <c r="AP131" s="63"/>
      <c r="AQ131" s="61"/>
      <c r="AR131" s="62"/>
      <c r="AS131" s="63"/>
      <c r="AT131" s="61"/>
      <c r="AU131" s="62"/>
      <c r="AV131" s="63"/>
      <c r="AW131" s="11"/>
      <c r="AX131" s="11"/>
      <c r="AY131" s="11"/>
      <c r="AZ131" s="61"/>
      <c r="BA131" s="61"/>
      <c r="BB131" s="64"/>
      <c r="BC131" s="61"/>
      <c r="BD131" s="62"/>
      <c r="BE131" s="63"/>
      <c r="BM131" s="39"/>
    </row>
    <row r="132" spans="6:65" s="26" customFormat="1" ht="19.5" customHeight="1" x14ac:dyDescent="0.3">
      <c r="F132" s="27"/>
      <c r="G132" s="27"/>
      <c r="H132" s="27"/>
      <c r="I132" s="28"/>
      <c r="J132" s="29"/>
      <c r="L132" s="38">
        <v>124</v>
      </c>
      <c r="M132" s="545"/>
      <c r="N132" s="546"/>
      <c r="O132" s="546"/>
      <c r="P132" s="61"/>
      <c r="Q132" s="62"/>
      <c r="R132" s="63"/>
      <c r="S132" s="11"/>
      <c r="T132" s="562"/>
      <c r="U132" s="562"/>
      <c r="V132" s="103"/>
      <c r="W132" s="103"/>
      <c r="X132" s="103"/>
      <c r="Y132" s="104"/>
      <c r="Z132" s="105"/>
      <c r="AA132" s="106"/>
      <c r="AB132" s="104"/>
      <c r="AC132" s="107"/>
      <c r="AD132" s="108"/>
      <c r="AE132" s="107"/>
      <c r="AF132" s="565"/>
      <c r="AG132" s="565"/>
      <c r="AH132" s="61"/>
      <c r="AI132" s="62"/>
      <c r="AJ132" s="63"/>
      <c r="AK132" s="11"/>
      <c r="AL132" s="11"/>
      <c r="AM132" s="11"/>
      <c r="AN132" s="61"/>
      <c r="AO132" s="62"/>
      <c r="AP132" s="63"/>
      <c r="AQ132" s="61"/>
      <c r="AR132" s="62"/>
      <c r="AS132" s="63"/>
      <c r="AT132" s="61"/>
      <c r="AU132" s="62"/>
      <c r="AV132" s="63"/>
      <c r="AW132" s="11"/>
      <c r="AX132" s="11"/>
      <c r="AY132" s="11"/>
      <c r="AZ132" s="61"/>
      <c r="BA132" s="61"/>
      <c r="BB132" s="64"/>
      <c r="BC132" s="61"/>
      <c r="BD132" s="62"/>
      <c r="BE132" s="63"/>
      <c r="BM132" s="39"/>
    </row>
    <row r="133" spans="6:65" s="26" customFormat="1" ht="19.5" customHeight="1" x14ac:dyDescent="0.3">
      <c r="F133" s="27"/>
      <c r="G133" s="27"/>
      <c r="H133" s="27"/>
      <c r="I133" s="28"/>
      <c r="J133" s="29"/>
      <c r="L133" s="38">
        <v>125</v>
      </c>
      <c r="M133" s="545"/>
      <c r="N133" s="546"/>
      <c r="O133" s="546"/>
      <c r="P133" s="61"/>
      <c r="Q133" s="62"/>
      <c r="R133" s="63"/>
      <c r="S133" s="11"/>
      <c r="T133" s="562"/>
      <c r="U133" s="562"/>
      <c r="V133" s="103"/>
      <c r="W133" s="103"/>
      <c r="X133" s="103"/>
      <c r="Y133" s="104"/>
      <c r="Z133" s="105"/>
      <c r="AA133" s="106"/>
      <c r="AB133" s="104"/>
      <c r="AC133" s="107"/>
      <c r="AD133" s="108"/>
      <c r="AE133" s="107"/>
      <c r="AF133" s="565"/>
      <c r="AG133" s="565"/>
      <c r="AH133" s="61"/>
      <c r="AI133" s="62"/>
      <c r="AJ133" s="63"/>
      <c r="AK133" s="11"/>
      <c r="AL133" s="11"/>
      <c r="AM133" s="11"/>
      <c r="AN133" s="61"/>
      <c r="AO133" s="62"/>
      <c r="AP133" s="63"/>
      <c r="AQ133" s="61"/>
      <c r="AR133" s="62"/>
      <c r="AS133" s="63"/>
      <c r="AT133" s="61"/>
      <c r="AU133" s="62"/>
      <c r="AV133" s="63"/>
      <c r="AW133" s="11"/>
      <c r="AX133" s="11"/>
      <c r="AY133" s="11"/>
      <c r="AZ133" s="61"/>
      <c r="BA133" s="61"/>
      <c r="BB133" s="64"/>
      <c r="BC133" s="61"/>
      <c r="BD133" s="62"/>
      <c r="BE133" s="63"/>
      <c r="BM133" s="39"/>
    </row>
    <row r="134" spans="6:65" s="26" customFormat="1" ht="19.5" customHeight="1" x14ac:dyDescent="0.3">
      <c r="F134" s="27"/>
      <c r="G134" s="27"/>
      <c r="H134" s="27"/>
      <c r="I134" s="28"/>
      <c r="J134" s="29"/>
      <c r="L134" s="38">
        <v>126</v>
      </c>
      <c r="M134" s="545"/>
      <c r="N134" s="546"/>
      <c r="O134" s="546"/>
      <c r="P134" s="61"/>
      <c r="Q134" s="62"/>
      <c r="R134" s="63"/>
      <c r="S134" s="11"/>
      <c r="T134" s="562"/>
      <c r="U134" s="562"/>
      <c r="V134" s="103"/>
      <c r="W134" s="103"/>
      <c r="X134" s="103"/>
      <c r="Y134" s="104"/>
      <c r="Z134" s="105"/>
      <c r="AA134" s="106"/>
      <c r="AB134" s="104"/>
      <c r="AC134" s="107"/>
      <c r="AD134" s="108"/>
      <c r="AE134" s="107"/>
      <c r="AF134" s="565"/>
      <c r="AG134" s="565"/>
      <c r="AH134" s="61"/>
      <c r="AI134" s="62"/>
      <c r="AJ134" s="63"/>
      <c r="AK134" s="11"/>
      <c r="AL134" s="11"/>
      <c r="AM134" s="11"/>
      <c r="AN134" s="61"/>
      <c r="AO134" s="62"/>
      <c r="AP134" s="63"/>
      <c r="AQ134" s="61"/>
      <c r="AR134" s="62"/>
      <c r="AS134" s="63"/>
      <c r="AT134" s="61"/>
      <c r="AU134" s="62"/>
      <c r="AV134" s="63"/>
      <c r="AW134" s="11"/>
      <c r="AX134" s="11"/>
      <c r="AY134" s="11"/>
      <c r="AZ134" s="61"/>
      <c r="BA134" s="61"/>
      <c r="BB134" s="64"/>
      <c r="BC134" s="61"/>
      <c r="BD134" s="62"/>
      <c r="BE134" s="63"/>
      <c r="BM134" s="39"/>
    </row>
    <row r="135" spans="6:65" s="26" customFormat="1" ht="19.5" customHeight="1" x14ac:dyDescent="0.3">
      <c r="F135" s="27"/>
      <c r="G135" s="27"/>
      <c r="H135" s="27"/>
      <c r="I135" s="28"/>
      <c r="J135" s="29"/>
      <c r="L135" s="38">
        <v>127</v>
      </c>
      <c r="M135" s="545"/>
      <c r="N135" s="546"/>
      <c r="O135" s="546"/>
      <c r="P135" s="61"/>
      <c r="Q135" s="62"/>
      <c r="R135" s="63"/>
      <c r="S135" s="11"/>
      <c r="T135" s="562"/>
      <c r="U135" s="562"/>
      <c r="V135" s="103"/>
      <c r="W135" s="103"/>
      <c r="X135" s="103"/>
      <c r="Y135" s="104"/>
      <c r="Z135" s="105"/>
      <c r="AA135" s="106"/>
      <c r="AB135" s="104"/>
      <c r="AC135" s="107"/>
      <c r="AD135" s="108"/>
      <c r="AE135" s="107"/>
      <c r="AF135" s="565"/>
      <c r="AG135" s="565"/>
      <c r="AH135" s="61"/>
      <c r="AI135" s="62"/>
      <c r="AJ135" s="63"/>
      <c r="AK135" s="11"/>
      <c r="AL135" s="11"/>
      <c r="AM135" s="11"/>
      <c r="AN135" s="61"/>
      <c r="AO135" s="62"/>
      <c r="AP135" s="63"/>
      <c r="AQ135" s="61"/>
      <c r="AR135" s="62"/>
      <c r="AS135" s="63"/>
      <c r="AT135" s="61"/>
      <c r="AU135" s="62"/>
      <c r="AV135" s="63"/>
      <c r="AW135" s="11"/>
      <c r="AX135" s="11"/>
      <c r="AY135" s="11"/>
      <c r="AZ135" s="61"/>
      <c r="BA135" s="61"/>
      <c r="BB135" s="64"/>
      <c r="BC135" s="61"/>
      <c r="BD135" s="62"/>
      <c r="BE135" s="63"/>
      <c r="BM135" s="39"/>
    </row>
    <row r="136" spans="6:65" s="26" customFormat="1" ht="19.5" customHeight="1" x14ac:dyDescent="0.3">
      <c r="F136" s="27"/>
      <c r="G136" s="27"/>
      <c r="H136" s="27"/>
      <c r="I136" s="28"/>
      <c r="J136" s="29"/>
      <c r="L136" s="38">
        <v>128</v>
      </c>
      <c r="M136" s="545"/>
      <c r="N136" s="546"/>
      <c r="O136" s="546"/>
      <c r="P136" s="61"/>
      <c r="Q136" s="62"/>
      <c r="R136" s="63"/>
      <c r="S136" s="11"/>
      <c r="T136" s="562"/>
      <c r="U136" s="562"/>
      <c r="V136" s="103"/>
      <c r="W136" s="103"/>
      <c r="X136" s="103"/>
      <c r="Y136" s="104"/>
      <c r="Z136" s="105"/>
      <c r="AA136" s="106"/>
      <c r="AB136" s="104"/>
      <c r="AC136" s="107"/>
      <c r="AD136" s="108"/>
      <c r="AE136" s="107"/>
      <c r="AF136" s="565"/>
      <c r="AG136" s="565"/>
      <c r="AH136" s="61"/>
      <c r="AI136" s="62"/>
      <c r="AJ136" s="63"/>
      <c r="AK136" s="11"/>
      <c r="AL136" s="11"/>
      <c r="AM136" s="11"/>
      <c r="AN136" s="61"/>
      <c r="AO136" s="62"/>
      <c r="AP136" s="63"/>
      <c r="AQ136" s="61"/>
      <c r="AR136" s="62"/>
      <c r="AS136" s="63"/>
      <c r="AT136" s="61"/>
      <c r="AU136" s="62"/>
      <c r="AV136" s="63"/>
      <c r="AW136" s="11"/>
      <c r="AX136" s="11"/>
      <c r="AY136" s="11"/>
      <c r="AZ136" s="61"/>
      <c r="BA136" s="61"/>
      <c r="BB136" s="64"/>
      <c r="BC136" s="61"/>
      <c r="BD136" s="62"/>
      <c r="BE136" s="63"/>
      <c r="BM136" s="39"/>
    </row>
    <row r="137" spans="6:65" s="26" customFormat="1" ht="19.5" customHeight="1" x14ac:dyDescent="0.3">
      <c r="F137" s="27"/>
      <c r="G137" s="27"/>
      <c r="H137" s="27"/>
      <c r="I137" s="28"/>
      <c r="J137" s="29"/>
      <c r="L137" s="38">
        <v>129</v>
      </c>
      <c r="M137" s="545"/>
      <c r="N137" s="546"/>
      <c r="O137" s="546"/>
      <c r="P137" s="61"/>
      <c r="Q137" s="62"/>
      <c r="R137" s="63"/>
      <c r="S137" s="11"/>
      <c r="T137" s="562"/>
      <c r="U137" s="562"/>
      <c r="V137" s="103"/>
      <c r="W137" s="103"/>
      <c r="X137" s="103"/>
      <c r="Y137" s="104"/>
      <c r="Z137" s="105"/>
      <c r="AA137" s="106"/>
      <c r="AB137" s="104"/>
      <c r="AC137" s="107"/>
      <c r="AD137" s="108"/>
      <c r="AE137" s="107"/>
      <c r="AF137" s="565"/>
      <c r="AG137" s="565"/>
      <c r="AH137" s="61"/>
      <c r="AI137" s="62"/>
      <c r="AJ137" s="63"/>
      <c r="AK137" s="11"/>
      <c r="AL137" s="11"/>
      <c r="AM137" s="11"/>
      <c r="AN137" s="61"/>
      <c r="AO137" s="62"/>
      <c r="AP137" s="63"/>
      <c r="AQ137" s="61"/>
      <c r="AR137" s="62"/>
      <c r="AS137" s="63"/>
      <c r="AT137" s="61"/>
      <c r="AU137" s="62"/>
      <c r="AV137" s="63"/>
      <c r="AW137" s="11"/>
      <c r="AX137" s="11"/>
      <c r="AY137" s="11"/>
      <c r="AZ137" s="61"/>
      <c r="BA137" s="61"/>
      <c r="BB137" s="64"/>
      <c r="BC137" s="61"/>
      <c r="BD137" s="62"/>
      <c r="BE137" s="63"/>
      <c r="BM137" s="39"/>
    </row>
    <row r="138" spans="6:65" s="26" customFormat="1" ht="19.5" customHeight="1" x14ac:dyDescent="0.3">
      <c r="F138" s="27"/>
      <c r="G138" s="27"/>
      <c r="H138" s="27"/>
      <c r="I138" s="28"/>
      <c r="J138" s="29"/>
      <c r="L138" s="38">
        <v>130</v>
      </c>
      <c r="M138" s="545"/>
      <c r="N138" s="546"/>
      <c r="O138" s="546"/>
      <c r="P138" s="61"/>
      <c r="Q138" s="62"/>
      <c r="R138" s="63"/>
      <c r="S138" s="11"/>
      <c r="T138" s="562"/>
      <c r="U138" s="562"/>
      <c r="V138" s="103"/>
      <c r="W138" s="103"/>
      <c r="X138" s="103"/>
      <c r="Y138" s="104"/>
      <c r="Z138" s="105"/>
      <c r="AA138" s="106"/>
      <c r="AB138" s="104"/>
      <c r="AC138" s="107"/>
      <c r="AD138" s="108"/>
      <c r="AE138" s="107"/>
      <c r="AF138" s="565"/>
      <c r="AG138" s="565"/>
      <c r="AH138" s="61"/>
      <c r="AI138" s="62"/>
      <c r="AJ138" s="63"/>
      <c r="AK138" s="11"/>
      <c r="AL138" s="11"/>
      <c r="AM138" s="11"/>
      <c r="AN138" s="61"/>
      <c r="AO138" s="62"/>
      <c r="AP138" s="63"/>
      <c r="AQ138" s="61"/>
      <c r="AR138" s="62"/>
      <c r="AS138" s="63"/>
      <c r="AT138" s="61"/>
      <c r="AU138" s="62"/>
      <c r="AV138" s="63"/>
      <c r="AW138" s="11"/>
      <c r="AX138" s="11"/>
      <c r="AY138" s="11"/>
      <c r="AZ138" s="61"/>
      <c r="BA138" s="61"/>
      <c r="BB138" s="64"/>
      <c r="BC138" s="61"/>
      <c r="BD138" s="62"/>
      <c r="BE138" s="63"/>
      <c r="BM138" s="39"/>
    </row>
    <row r="139" spans="6:65" s="26" customFormat="1" ht="19.5" customHeight="1" x14ac:dyDescent="0.3">
      <c r="F139" s="27"/>
      <c r="G139" s="27"/>
      <c r="H139" s="27"/>
      <c r="I139" s="28"/>
      <c r="J139" s="29"/>
      <c r="L139" s="38">
        <v>131</v>
      </c>
      <c r="M139" s="545"/>
      <c r="N139" s="546"/>
      <c r="O139" s="546"/>
      <c r="P139" s="61"/>
      <c r="Q139" s="62"/>
      <c r="R139" s="63"/>
      <c r="S139" s="11"/>
      <c r="T139" s="562"/>
      <c r="U139" s="562"/>
      <c r="V139" s="103"/>
      <c r="W139" s="103"/>
      <c r="X139" s="103"/>
      <c r="Y139" s="104"/>
      <c r="Z139" s="105"/>
      <c r="AA139" s="106"/>
      <c r="AB139" s="104"/>
      <c r="AC139" s="107"/>
      <c r="AD139" s="108"/>
      <c r="AE139" s="107"/>
      <c r="AF139" s="565"/>
      <c r="AG139" s="565"/>
      <c r="AH139" s="61"/>
      <c r="AI139" s="62"/>
      <c r="AJ139" s="63"/>
      <c r="AK139" s="11"/>
      <c r="AL139" s="11"/>
      <c r="AM139" s="11"/>
      <c r="AN139" s="61"/>
      <c r="AO139" s="62"/>
      <c r="AP139" s="63"/>
      <c r="AQ139" s="61"/>
      <c r="AR139" s="62"/>
      <c r="AS139" s="63"/>
      <c r="AT139" s="61"/>
      <c r="AU139" s="62"/>
      <c r="AV139" s="63"/>
      <c r="AW139" s="11"/>
      <c r="AX139" s="11"/>
      <c r="AY139" s="11"/>
      <c r="AZ139" s="61"/>
      <c r="BA139" s="61"/>
      <c r="BB139" s="64"/>
      <c r="BC139" s="61"/>
      <c r="BD139" s="62"/>
      <c r="BE139" s="63"/>
      <c r="BM139" s="39"/>
    </row>
    <row r="140" spans="6:65" s="26" customFormat="1" ht="19.5" customHeight="1" x14ac:dyDescent="0.3">
      <c r="F140" s="27"/>
      <c r="G140" s="27"/>
      <c r="H140" s="27"/>
      <c r="I140" s="28"/>
      <c r="J140" s="29"/>
      <c r="L140" s="38">
        <v>132</v>
      </c>
      <c r="M140" s="61"/>
      <c r="N140" s="62"/>
      <c r="O140" s="63"/>
      <c r="P140" s="61"/>
      <c r="Q140" s="62"/>
      <c r="R140" s="63"/>
      <c r="S140" s="11"/>
      <c r="T140" s="562"/>
      <c r="U140" s="562"/>
      <c r="V140" s="103"/>
      <c r="W140" s="103"/>
      <c r="X140" s="103"/>
      <c r="Y140" s="104"/>
      <c r="Z140" s="105"/>
      <c r="AA140" s="106"/>
      <c r="AB140" s="104"/>
      <c r="AC140" s="107"/>
      <c r="AD140" s="108"/>
      <c r="AE140" s="107"/>
      <c r="AF140" s="565"/>
      <c r="AG140" s="565"/>
      <c r="AH140" s="61"/>
      <c r="AI140" s="62"/>
      <c r="AJ140" s="63"/>
      <c r="AK140" s="11"/>
      <c r="AL140" s="11"/>
      <c r="AM140" s="11"/>
      <c r="AN140" s="61"/>
      <c r="AO140" s="62"/>
      <c r="AP140" s="63"/>
      <c r="AQ140" s="61"/>
      <c r="AR140" s="62"/>
      <c r="AS140" s="63"/>
      <c r="AT140" s="61"/>
      <c r="AU140" s="62"/>
      <c r="AV140" s="63"/>
      <c r="AW140" s="11"/>
      <c r="AX140" s="11"/>
      <c r="AY140" s="11"/>
      <c r="AZ140" s="61"/>
      <c r="BA140" s="61"/>
      <c r="BB140" s="64"/>
      <c r="BC140" s="61"/>
      <c r="BD140" s="62"/>
      <c r="BE140" s="63"/>
      <c r="BM140" s="39"/>
    </row>
    <row r="141" spans="6:65" s="26" customFormat="1" ht="19.5" customHeight="1" x14ac:dyDescent="0.3">
      <c r="F141" s="27"/>
      <c r="G141" s="27"/>
      <c r="H141" s="27"/>
      <c r="I141" s="28"/>
      <c r="J141" s="29"/>
      <c r="L141" s="38">
        <v>133</v>
      </c>
      <c r="M141" s="61"/>
      <c r="N141" s="62"/>
      <c r="O141" s="63"/>
      <c r="P141" s="61"/>
      <c r="Q141" s="62"/>
      <c r="R141" s="63"/>
      <c r="S141" s="11"/>
      <c r="T141" s="562"/>
      <c r="U141" s="562"/>
      <c r="V141" s="103"/>
      <c r="W141" s="103"/>
      <c r="X141" s="103"/>
      <c r="Y141" s="104"/>
      <c r="Z141" s="105"/>
      <c r="AA141" s="106"/>
      <c r="AB141" s="104"/>
      <c r="AC141" s="107"/>
      <c r="AD141" s="108"/>
      <c r="AE141" s="107"/>
      <c r="AF141" s="565"/>
      <c r="AG141" s="565"/>
      <c r="AH141" s="61"/>
      <c r="AI141" s="62"/>
      <c r="AJ141" s="63"/>
      <c r="AK141" s="11"/>
      <c r="AL141" s="11"/>
      <c r="AM141" s="11"/>
      <c r="AN141" s="61"/>
      <c r="AO141" s="62"/>
      <c r="AP141" s="63"/>
      <c r="AQ141" s="61"/>
      <c r="AR141" s="62"/>
      <c r="AS141" s="63"/>
      <c r="AT141" s="61"/>
      <c r="AU141" s="62"/>
      <c r="AV141" s="63"/>
      <c r="AW141" s="11"/>
      <c r="AX141" s="11"/>
      <c r="AY141" s="11"/>
      <c r="AZ141" s="61"/>
      <c r="BA141" s="61"/>
      <c r="BB141" s="64"/>
      <c r="BC141" s="61"/>
      <c r="BD141" s="62"/>
      <c r="BE141" s="63"/>
      <c r="BM141" s="39"/>
    </row>
    <row r="142" spans="6:65" s="26" customFormat="1" ht="19.5" customHeight="1" x14ac:dyDescent="0.3">
      <c r="F142" s="27"/>
      <c r="G142" s="27"/>
      <c r="H142" s="27"/>
      <c r="I142" s="28"/>
      <c r="J142" s="29"/>
      <c r="L142" s="38">
        <v>134</v>
      </c>
      <c r="M142" s="61"/>
      <c r="N142" s="62"/>
      <c r="O142" s="63"/>
      <c r="P142" s="61"/>
      <c r="Q142" s="62"/>
      <c r="R142" s="63"/>
      <c r="S142" s="11"/>
      <c r="T142" s="562"/>
      <c r="U142" s="562"/>
      <c r="V142" s="103"/>
      <c r="W142" s="103"/>
      <c r="X142" s="103"/>
      <c r="Y142" s="104"/>
      <c r="Z142" s="105"/>
      <c r="AA142" s="106"/>
      <c r="AB142" s="104"/>
      <c r="AC142" s="107"/>
      <c r="AD142" s="108"/>
      <c r="AE142" s="107"/>
      <c r="AF142" s="565"/>
      <c r="AG142" s="565"/>
      <c r="AH142" s="61"/>
      <c r="AI142" s="62"/>
      <c r="AJ142" s="63"/>
      <c r="AK142" s="11"/>
      <c r="AL142" s="11"/>
      <c r="AM142" s="11"/>
      <c r="AN142" s="61"/>
      <c r="AO142" s="62"/>
      <c r="AP142" s="63"/>
      <c r="AQ142" s="61"/>
      <c r="AR142" s="62"/>
      <c r="AS142" s="63"/>
      <c r="AT142" s="61"/>
      <c r="AU142" s="62"/>
      <c r="AV142" s="63"/>
      <c r="AW142" s="11"/>
      <c r="AX142" s="11"/>
      <c r="AY142" s="11"/>
      <c r="AZ142" s="61"/>
      <c r="BA142" s="61"/>
      <c r="BB142" s="64"/>
      <c r="BC142" s="61"/>
      <c r="BD142" s="62"/>
      <c r="BE142" s="63"/>
      <c r="BM142" s="39"/>
    </row>
    <row r="143" spans="6:65" s="26" customFormat="1" ht="19.5" customHeight="1" x14ac:dyDescent="0.3">
      <c r="F143" s="27"/>
      <c r="G143" s="27"/>
      <c r="H143" s="27"/>
      <c r="I143" s="28"/>
      <c r="J143" s="29"/>
      <c r="L143" s="38">
        <v>135</v>
      </c>
      <c r="M143" s="61"/>
      <c r="N143" s="62"/>
      <c r="O143" s="63"/>
      <c r="P143" s="61"/>
      <c r="Q143" s="62"/>
      <c r="R143" s="63"/>
      <c r="S143" s="11"/>
      <c r="T143" s="562"/>
      <c r="U143" s="562"/>
      <c r="V143" s="103"/>
      <c r="W143" s="103"/>
      <c r="X143" s="103"/>
      <c r="Y143" s="104"/>
      <c r="Z143" s="105"/>
      <c r="AA143" s="106"/>
      <c r="AB143" s="104"/>
      <c r="AC143" s="107"/>
      <c r="AD143" s="108"/>
      <c r="AE143" s="107"/>
      <c r="AF143" s="565"/>
      <c r="AG143" s="565"/>
      <c r="AH143" s="61"/>
      <c r="AI143" s="62"/>
      <c r="AJ143" s="63"/>
      <c r="AK143" s="11"/>
      <c r="AL143" s="11"/>
      <c r="AM143" s="11"/>
      <c r="AN143" s="61"/>
      <c r="AO143" s="62"/>
      <c r="AP143" s="63"/>
      <c r="AQ143" s="61"/>
      <c r="AR143" s="62"/>
      <c r="AS143" s="63"/>
      <c r="AT143" s="61"/>
      <c r="AU143" s="62"/>
      <c r="AV143" s="63"/>
      <c r="AW143" s="11"/>
      <c r="AX143" s="11"/>
      <c r="AY143" s="11"/>
      <c r="AZ143" s="61"/>
      <c r="BA143" s="61"/>
      <c r="BB143" s="64"/>
      <c r="BC143" s="61"/>
      <c r="BD143" s="62"/>
      <c r="BE143" s="63"/>
      <c r="BM143" s="39"/>
    </row>
    <row r="144" spans="6:65" s="26" customFormat="1" ht="19.5" customHeight="1" x14ac:dyDescent="0.3">
      <c r="F144" s="27"/>
      <c r="G144" s="27"/>
      <c r="H144" s="27"/>
      <c r="I144" s="28"/>
      <c r="J144" s="29"/>
      <c r="L144" s="38">
        <v>136</v>
      </c>
      <c r="M144" s="61"/>
      <c r="N144" s="62"/>
      <c r="O144" s="63"/>
      <c r="P144" s="61"/>
      <c r="Q144" s="62"/>
      <c r="R144" s="63"/>
      <c r="S144" s="11"/>
      <c r="T144" s="562"/>
      <c r="U144" s="562"/>
      <c r="V144" s="103"/>
      <c r="W144" s="103"/>
      <c r="X144" s="103"/>
      <c r="Y144" s="104"/>
      <c r="Z144" s="105"/>
      <c r="AA144" s="106"/>
      <c r="AB144" s="104"/>
      <c r="AC144" s="107"/>
      <c r="AD144" s="108"/>
      <c r="AE144" s="107"/>
      <c r="AF144" s="565"/>
      <c r="AG144" s="565"/>
      <c r="AH144" s="61"/>
      <c r="AI144" s="62"/>
      <c r="AJ144" s="63"/>
      <c r="AK144" s="11"/>
      <c r="AL144" s="11"/>
      <c r="AM144" s="11"/>
      <c r="AN144" s="61"/>
      <c r="AO144" s="62"/>
      <c r="AP144" s="63"/>
      <c r="AQ144" s="61"/>
      <c r="AR144" s="62"/>
      <c r="AS144" s="63"/>
      <c r="AT144" s="61"/>
      <c r="AU144" s="62"/>
      <c r="AV144" s="63"/>
      <c r="AW144" s="11"/>
      <c r="AX144" s="11"/>
      <c r="AY144" s="11"/>
      <c r="AZ144" s="61"/>
      <c r="BA144" s="61"/>
      <c r="BB144" s="64"/>
      <c r="BC144" s="61"/>
      <c r="BD144" s="62"/>
      <c r="BE144" s="63"/>
      <c r="BM144" s="39"/>
    </row>
    <row r="145" spans="6:65" s="26" customFormat="1" ht="19.5" customHeight="1" x14ac:dyDescent="0.3">
      <c r="F145" s="27"/>
      <c r="G145" s="27"/>
      <c r="H145" s="27"/>
      <c r="I145" s="28"/>
      <c r="J145" s="29"/>
      <c r="L145" s="38">
        <v>137</v>
      </c>
      <c r="M145" s="61"/>
      <c r="N145" s="62"/>
      <c r="O145" s="63"/>
      <c r="P145" s="61"/>
      <c r="Q145" s="62"/>
      <c r="R145" s="63"/>
      <c r="S145" s="11"/>
      <c r="T145" s="562"/>
      <c r="U145" s="562"/>
      <c r="V145" s="103"/>
      <c r="W145" s="103"/>
      <c r="X145" s="103"/>
      <c r="Y145" s="104"/>
      <c r="Z145" s="105"/>
      <c r="AA145" s="106"/>
      <c r="AB145" s="104"/>
      <c r="AC145" s="107"/>
      <c r="AD145" s="108"/>
      <c r="AE145" s="107"/>
      <c r="AF145" s="565"/>
      <c r="AG145" s="565"/>
      <c r="AH145" s="61"/>
      <c r="AI145" s="62"/>
      <c r="AJ145" s="63"/>
      <c r="AK145" s="11"/>
      <c r="AL145" s="11"/>
      <c r="AM145" s="11"/>
      <c r="AN145" s="61"/>
      <c r="AO145" s="62"/>
      <c r="AP145" s="63"/>
      <c r="AQ145" s="61"/>
      <c r="AR145" s="62"/>
      <c r="AS145" s="63"/>
      <c r="AT145" s="61"/>
      <c r="AU145" s="62"/>
      <c r="AV145" s="63"/>
      <c r="AW145" s="11"/>
      <c r="AX145" s="11"/>
      <c r="AY145" s="11"/>
      <c r="AZ145" s="61"/>
      <c r="BA145" s="61"/>
      <c r="BB145" s="64"/>
      <c r="BC145" s="61"/>
      <c r="BD145" s="62"/>
      <c r="BE145" s="63"/>
      <c r="BM145" s="39"/>
    </row>
    <row r="146" spans="6:65" s="26" customFormat="1" ht="19.5" customHeight="1" x14ac:dyDescent="0.3">
      <c r="F146" s="27"/>
      <c r="G146" s="27"/>
      <c r="H146" s="27"/>
      <c r="I146" s="28"/>
      <c r="J146" s="29"/>
      <c r="L146" s="38">
        <v>138</v>
      </c>
      <c r="M146" s="61"/>
      <c r="N146" s="62"/>
      <c r="O146" s="63"/>
      <c r="P146" s="61"/>
      <c r="Q146" s="62"/>
      <c r="R146" s="63"/>
      <c r="S146" s="11"/>
      <c r="T146" s="562"/>
      <c r="U146" s="562"/>
      <c r="V146" s="103"/>
      <c r="W146" s="103"/>
      <c r="X146" s="103"/>
      <c r="Y146" s="104"/>
      <c r="Z146" s="105"/>
      <c r="AA146" s="106"/>
      <c r="AB146" s="104"/>
      <c r="AC146" s="107"/>
      <c r="AD146" s="108"/>
      <c r="AE146" s="107"/>
      <c r="AF146" s="565"/>
      <c r="AG146" s="565"/>
      <c r="AH146" s="61"/>
      <c r="AI146" s="62"/>
      <c r="AJ146" s="63"/>
      <c r="AK146" s="11"/>
      <c r="AL146" s="11"/>
      <c r="AM146" s="11"/>
      <c r="AN146" s="61"/>
      <c r="AO146" s="62"/>
      <c r="AP146" s="63"/>
      <c r="AQ146" s="61"/>
      <c r="AR146" s="62"/>
      <c r="AS146" s="63"/>
      <c r="AT146" s="61"/>
      <c r="AU146" s="62"/>
      <c r="AV146" s="63"/>
      <c r="AW146" s="11"/>
      <c r="AX146" s="11"/>
      <c r="AY146" s="11"/>
      <c r="AZ146" s="61"/>
      <c r="BA146" s="61"/>
      <c r="BB146" s="64"/>
      <c r="BC146" s="61"/>
      <c r="BD146" s="62"/>
      <c r="BE146" s="63"/>
      <c r="BM146" s="39"/>
    </row>
    <row r="147" spans="6:65" s="26" customFormat="1" ht="19.5" customHeight="1" x14ac:dyDescent="0.3">
      <c r="F147" s="27"/>
      <c r="G147" s="27"/>
      <c r="H147" s="27"/>
      <c r="I147" s="28"/>
      <c r="J147" s="29"/>
      <c r="L147" s="38">
        <v>139</v>
      </c>
      <c r="M147" s="61"/>
      <c r="N147" s="62"/>
      <c r="O147" s="63"/>
      <c r="P147" s="61"/>
      <c r="Q147" s="62"/>
      <c r="R147" s="63"/>
      <c r="S147" s="11"/>
      <c r="T147" s="562"/>
      <c r="U147" s="562"/>
      <c r="V147" s="103"/>
      <c r="W147" s="103"/>
      <c r="X147" s="103"/>
      <c r="Y147" s="104"/>
      <c r="Z147" s="105"/>
      <c r="AA147" s="106"/>
      <c r="AB147" s="104"/>
      <c r="AC147" s="107"/>
      <c r="AD147" s="108"/>
      <c r="AE147" s="107"/>
      <c r="AF147" s="565"/>
      <c r="AG147" s="565"/>
      <c r="AH147" s="61"/>
      <c r="AI147" s="62"/>
      <c r="AJ147" s="63"/>
      <c r="AK147" s="11"/>
      <c r="AL147" s="11"/>
      <c r="AM147" s="11"/>
      <c r="AN147" s="61"/>
      <c r="AO147" s="62"/>
      <c r="AP147" s="63"/>
      <c r="AQ147" s="61"/>
      <c r="AR147" s="62"/>
      <c r="AS147" s="63"/>
      <c r="AT147" s="61"/>
      <c r="AU147" s="62"/>
      <c r="AV147" s="63"/>
      <c r="AW147" s="11"/>
      <c r="AX147" s="11"/>
      <c r="AY147" s="11"/>
      <c r="AZ147" s="61"/>
      <c r="BA147" s="61"/>
      <c r="BB147" s="64"/>
      <c r="BC147" s="61"/>
      <c r="BD147" s="62"/>
      <c r="BE147" s="63"/>
      <c r="BM147" s="39"/>
    </row>
    <row r="148" spans="6:65" s="26" customFormat="1" ht="19.5" customHeight="1" x14ac:dyDescent="0.3">
      <c r="F148" s="27"/>
      <c r="G148" s="27"/>
      <c r="H148" s="27"/>
      <c r="I148" s="28"/>
      <c r="J148" s="29"/>
      <c r="L148" s="38">
        <v>140</v>
      </c>
      <c r="M148" s="61"/>
      <c r="N148" s="62"/>
      <c r="O148" s="63"/>
      <c r="P148" s="61"/>
      <c r="Q148" s="62"/>
      <c r="R148" s="63"/>
      <c r="S148" s="11"/>
      <c r="T148" s="562"/>
      <c r="U148" s="562"/>
      <c r="V148" s="103"/>
      <c r="W148" s="103"/>
      <c r="X148" s="103"/>
      <c r="Y148" s="104"/>
      <c r="Z148" s="105"/>
      <c r="AA148" s="106"/>
      <c r="AB148" s="104"/>
      <c r="AC148" s="107"/>
      <c r="AD148" s="108"/>
      <c r="AE148" s="107"/>
      <c r="AF148" s="565"/>
      <c r="AG148" s="565"/>
      <c r="AH148" s="61"/>
      <c r="AI148" s="62"/>
      <c r="AJ148" s="63"/>
      <c r="AK148" s="11"/>
      <c r="AL148" s="11"/>
      <c r="AM148" s="11"/>
      <c r="AN148" s="61"/>
      <c r="AO148" s="62"/>
      <c r="AP148" s="63"/>
      <c r="AQ148" s="61"/>
      <c r="AR148" s="62"/>
      <c r="AS148" s="63"/>
      <c r="AT148" s="61"/>
      <c r="AU148" s="62"/>
      <c r="AV148" s="63"/>
      <c r="AW148" s="11"/>
      <c r="AX148" s="11"/>
      <c r="AY148" s="11"/>
      <c r="AZ148" s="61"/>
      <c r="BA148" s="61"/>
      <c r="BB148" s="64"/>
      <c r="BC148" s="61"/>
      <c r="BD148" s="62"/>
      <c r="BE148" s="63"/>
      <c r="BM148" s="39"/>
    </row>
    <row r="149" spans="6:65" s="26" customFormat="1" ht="19.5" customHeight="1" x14ac:dyDescent="0.3">
      <c r="F149" s="27"/>
      <c r="G149" s="27"/>
      <c r="H149" s="27"/>
      <c r="I149" s="28"/>
      <c r="J149" s="29"/>
      <c r="L149" s="38">
        <v>141</v>
      </c>
      <c r="M149" s="61"/>
      <c r="N149" s="62"/>
      <c r="O149" s="63"/>
      <c r="P149" s="61"/>
      <c r="Q149" s="62"/>
      <c r="R149" s="63"/>
      <c r="S149" s="11"/>
      <c r="T149" s="562"/>
      <c r="U149" s="562"/>
      <c r="V149" s="103"/>
      <c r="W149" s="103"/>
      <c r="X149" s="103"/>
      <c r="Y149" s="104"/>
      <c r="Z149" s="105"/>
      <c r="AA149" s="106"/>
      <c r="AB149" s="104"/>
      <c r="AC149" s="107"/>
      <c r="AD149" s="108"/>
      <c r="AE149" s="107"/>
      <c r="AF149" s="565"/>
      <c r="AG149" s="565"/>
      <c r="AH149" s="61"/>
      <c r="AI149" s="62"/>
      <c r="AJ149" s="63"/>
      <c r="AK149" s="11"/>
      <c r="AL149" s="11"/>
      <c r="AM149" s="11"/>
      <c r="AN149" s="61"/>
      <c r="AO149" s="62"/>
      <c r="AP149" s="63"/>
      <c r="AQ149" s="61"/>
      <c r="AR149" s="62"/>
      <c r="AS149" s="63"/>
      <c r="AT149" s="61"/>
      <c r="AU149" s="62"/>
      <c r="AV149" s="63"/>
      <c r="AW149" s="11"/>
      <c r="AX149" s="11"/>
      <c r="AY149" s="11"/>
      <c r="AZ149" s="61"/>
      <c r="BA149" s="61"/>
      <c r="BB149" s="64"/>
      <c r="BC149" s="61"/>
      <c r="BD149" s="62"/>
      <c r="BE149" s="63"/>
      <c r="BM149" s="39"/>
    </row>
    <row r="150" spans="6:65" s="26" customFormat="1" ht="19.5" customHeight="1" x14ac:dyDescent="0.3">
      <c r="F150" s="27"/>
      <c r="G150" s="27"/>
      <c r="H150" s="27"/>
      <c r="I150" s="28"/>
      <c r="J150" s="29"/>
      <c r="L150" s="38">
        <v>142</v>
      </c>
      <c r="M150" s="61"/>
      <c r="N150" s="62"/>
      <c r="O150" s="63"/>
      <c r="P150" s="61"/>
      <c r="Q150" s="62"/>
      <c r="R150" s="63"/>
      <c r="S150" s="11"/>
      <c r="T150" s="562"/>
      <c r="U150" s="562"/>
      <c r="V150" s="103"/>
      <c r="W150" s="103"/>
      <c r="X150" s="103"/>
      <c r="Y150" s="104"/>
      <c r="Z150" s="105"/>
      <c r="AA150" s="106"/>
      <c r="AB150" s="104"/>
      <c r="AC150" s="107"/>
      <c r="AD150" s="108"/>
      <c r="AE150" s="107"/>
      <c r="AF150" s="565"/>
      <c r="AG150" s="565"/>
      <c r="AH150" s="61"/>
      <c r="AI150" s="62"/>
      <c r="AJ150" s="63"/>
      <c r="AK150" s="11"/>
      <c r="AL150" s="11"/>
      <c r="AM150" s="11"/>
      <c r="AN150" s="61"/>
      <c r="AO150" s="62"/>
      <c r="AP150" s="63"/>
      <c r="AQ150" s="61"/>
      <c r="AR150" s="62"/>
      <c r="AS150" s="63"/>
      <c r="AT150" s="61"/>
      <c r="AU150" s="62"/>
      <c r="AV150" s="63"/>
      <c r="AW150" s="11"/>
      <c r="AX150" s="11"/>
      <c r="AY150" s="11"/>
      <c r="AZ150" s="61"/>
      <c r="BA150" s="61"/>
      <c r="BB150" s="64"/>
      <c r="BC150" s="61"/>
      <c r="BD150" s="62"/>
      <c r="BE150" s="63"/>
      <c r="BM150" s="39"/>
    </row>
    <row r="151" spans="6:65" s="26" customFormat="1" ht="19.5" customHeight="1" x14ac:dyDescent="0.3">
      <c r="F151" s="27"/>
      <c r="G151" s="27"/>
      <c r="H151" s="27"/>
      <c r="I151" s="28"/>
      <c r="J151" s="29"/>
      <c r="L151" s="38">
        <v>143</v>
      </c>
      <c r="M151" s="61"/>
      <c r="N151" s="62"/>
      <c r="O151" s="63"/>
      <c r="P151" s="61"/>
      <c r="Q151" s="62"/>
      <c r="R151" s="63"/>
      <c r="S151" s="11"/>
      <c r="T151" s="562"/>
      <c r="U151" s="562"/>
      <c r="V151" s="103"/>
      <c r="W151" s="103"/>
      <c r="X151" s="103"/>
      <c r="Y151" s="104"/>
      <c r="Z151" s="105"/>
      <c r="AA151" s="106"/>
      <c r="AB151" s="104"/>
      <c r="AC151" s="107"/>
      <c r="AD151" s="108"/>
      <c r="AE151" s="107"/>
      <c r="AF151" s="565"/>
      <c r="AG151" s="565"/>
      <c r="AH151" s="61"/>
      <c r="AI151" s="62"/>
      <c r="AJ151" s="63"/>
      <c r="AK151" s="11"/>
      <c r="AL151" s="11"/>
      <c r="AM151" s="11"/>
      <c r="AN151" s="61"/>
      <c r="AO151" s="62"/>
      <c r="AP151" s="63"/>
      <c r="AQ151" s="61"/>
      <c r="AR151" s="62"/>
      <c r="AS151" s="63"/>
      <c r="AT151" s="61"/>
      <c r="AU151" s="62"/>
      <c r="AV151" s="63"/>
      <c r="AW151" s="11"/>
      <c r="AX151" s="11"/>
      <c r="AY151" s="11"/>
      <c r="AZ151" s="61"/>
      <c r="BA151" s="61"/>
      <c r="BB151" s="64"/>
      <c r="BC151" s="61"/>
      <c r="BD151" s="62"/>
      <c r="BE151" s="63"/>
      <c r="BM151" s="39"/>
    </row>
    <row r="152" spans="6:65" s="26" customFormat="1" ht="19.5" customHeight="1" x14ac:dyDescent="0.3">
      <c r="F152" s="27"/>
      <c r="G152" s="27"/>
      <c r="H152" s="27"/>
      <c r="I152" s="28"/>
      <c r="J152" s="29"/>
      <c r="L152" s="38">
        <v>144</v>
      </c>
      <c r="M152" s="61"/>
      <c r="N152" s="62"/>
      <c r="O152" s="63"/>
      <c r="P152" s="61"/>
      <c r="Q152" s="62"/>
      <c r="R152" s="63"/>
      <c r="S152" s="11"/>
      <c r="T152" s="562"/>
      <c r="U152" s="562"/>
      <c r="V152" s="103"/>
      <c r="W152" s="103"/>
      <c r="X152" s="103"/>
      <c r="Y152" s="104"/>
      <c r="Z152" s="105"/>
      <c r="AA152" s="106"/>
      <c r="AB152" s="104"/>
      <c r="AC152" s="107"/>
      <c r="AD152" s="108"/>
      <c r="AE152" s="107"/>
      <c r="AF152" s="565"/>
      <c r="AG152" s="565"/>
      <c r="AH152" s="61"/>
      <c r="AI152" s="62"/>
      <c r="AJ152" s="63"/>
      <c r="AK152" s="11"/>
      <c r="AL152" s="11"/>
      <c r="AM152" s="11"/>
      <c r="AN152" s="61"/>
      <c r="AO152" s="62"/>
      <c r="AP152" s="63"/>
      <c r="AQ152" s="61"/>
      <c r="AR152" s="62"/>
      <c r="AS152" s="63"/>
      <c r="AT152" s="61"/>
      <c r="AU152" s="62"/>
      <c r="AV152" s="63"/>
      <c r="AW152" s="11"/>
      <c r="AX152" s="11"/>
      <c r="AY152" s="11"/>
      <c r="AZ152" s="61"/>
      <c r="BA152" s="61"/>
      <c r="BB152" s="64"/>
      <c r="BC152" s="61"/>
      <c r="BD152" s="62"/>
      <c r="BE152" s="63"/>
      <c r="BM152" s="39"/>
    </row>
    <row r="153" spans="6:65" s="26" customFormat="1" ht="19.5" customHeight="1" x14ac:dyDescent="0.3">
      <c r="F153" s="27"/>
      <c r="G153" s="27"/>
      <c r="H153" s="27"/>
      <c r="I153" s="28"/>
      <c r="J153" s="29"/>
      <c r="L153" s="38">
        <v>145</v>
      </c>
      <c r="M153" s="61"/>
      <c r="N153" s="62"/>
      <c r="O153" s="63"/>
      <c r="P153" s="61"/>
      <c r="Q153" s="62"/>
      <c r="R153" s="63"/>
      <c r="S153" s="11"/>
      <c r="T153" s="562"/>
      <c r="U153" s="562"/>
      <c r="V153" s="103"/>
      <c r="W153" s="103"/>
      <c r="X153" s="103"/>
      <c r="Y153" s="104"/>
      <c r="Z153" s="105"/>
      <c r="AA153" s="106"/>
      <c r="AB153" s="104"/>
      <c r="AC153" s="107"/>
      <c r="AD153" s="108"/>
      <c r="AE153" s="107"/>
      <c r="AF153" s="565"/>
      <c r="AG153" s="565"/>
      <c r="AH153" s="61"/>
      <c r="AI153" s="62"/>
      <c r="AJ153" s="63"/>
      <c r="AK153" s="11"/>
      <c r="AL153" s="11"/>
      <c r="AM153" s="11"/>
      <c r="AN153" s="61"/>
      <c r="AO153" s="62"/>
      <c r="AP153" s="63"/>
      <c r="AQ153" s="61"/>
      <c r="AR153" s="62"/>
      <c r="AS153" s="63"/>
      <c r="AT153" s="61"/>
      <c r="AU153" s="62"/>
      <c r="AV153" s="63"/>
      <c r="AW153" s="11"/>
      <c r="AX153" s="11"/>
      <c r="AY153" s="11"/>
      <c r="AZ153" s="61"/>
      <c r="BA153" s="61"/>
      <c r="BB153" s="64"/>
      <c r="BC153" s="61"/>
      <c r="BD153" s="62"/>
      <c r="BE153" s="63"/>
      <c r="BM153" s="39"/>
    </row>
    <row r="154" spans="6:65" s="26" customFormat="1" ht="19.5" customHeight="1" x14ac:dyDescent="0.3">
      <c r="F154" s="27"/>
      <c r="G154" s="27"/>
      <c r="H154" s="27"/>
      <c r="I154" s="28"/>
      <c r="J154" s="29"/>
      <c r="L154" s="38">
        <v>146</v>
      </c>
      <c r="M154" s="61"/>
      <c r="N154" s="62"/>
      <c r="O154" s="63"/>
      <c r="P154" s="61"/>
      <c r="Q154" s="62"/>
      <c r="R154" s="63"/>
      <c r="S154" s="11"/>
      <c r="T154" s="562"/>
      <c r="U154" s="562"/>
      <c r="V154" s="103"/>
      <c r="W154" s="103"/>
      <c r="X154" s="103"/>
      <c r="Y154" s="104"/>
      <c r="Z154" s="105"/>
      <c r="AA154" s="106"/>
      <c r="AB154" s="104"/>
      <c r="AC154" s="107"/>
      <c r="AD154" s="108"/>
      <c r="AE154" s="107"/>
      <c r="AF154" s="565"/>
      <c r="AG154" s="565"/>
      <c r="AH154" s="61"/>
      <c r="AI154" s="62"/>
      <c r="AJ154" s="63"/>
      <c r="AK154" s="11"/>
      <c r="AL154" s="11"/>
      <c r="AM154" s="11"/>
      <c r="AN154" s="61"/>
      <c r="AO154" s="62"/>
      <c r="AP154" s="63"/>
      <c r="AQ154" s="61"/>
      <c r="AR154" s="62"/>
      <c r="AS154" s="63"/>
      <c r="AT154" s="61"/>
      <c r="AU154" s="62"/>
      <c r="AV154" s="63"/>
      <c r="AW154" s="11"/>
      <c r="AX154" s="11"/>
      <c r="AY154" s="11"/>
      <c r="AZ154" s="61"/>
      <c r="BA154" s="61"/>
      <c r="BB154" s="64"/>
      <c r="BC154" s="61"/>
      <c r="BD154" s="62"/>
      <c r="BE154" s="63"/>
      <c r="BM154" s="39"/>
    </row>
    <row r="155" spans="6:65" s="26" customFormat="1" ht="19.5" customHeight="1" x14ac:dyDescent="0.3">
      <c r="F155" s="27"/>
      <c r="G155" s="27"/>
      <c r="H155" s="27"/>
      <c r="I155" s="28"/>
      <c r="J155" s="29"/>
      <c r="L155" s="38">
        <v>147</v>
      </c>
      <c r="M155" s="61"/>
      <c r="N155" s="62"/>
      <c r="O155" s="63"/>
      <c r="P155" s="61"/>
      <c r="Q155" s="62"/>
      <c r="R155" s="63"/>
      <c r="S155" s="11"/>
      <c r="T155" s="562"/>
      <c r="U155" s="562"/>
      <c r="V155" s="103"/>
      <c r="W155" s="103"/>
      <c r="X155" s="103"/>
      <c r="Y155" s="104"/>
      <c r="Z155" s="105"/>
      <c r="AA155" s="106"/>
      <c r="AB155" s="104"/>
      <c r="AC155" s="107"/>
      <c r="AD155" s="108"/>
      <c r="AE155" s="107"/>
      <c r="AF155" s="565"/>
      <c r="AG155" s="565"/>
      <c r="AH155" s="61"/>
      <c r="AI155" s="62"/>
      <c r="AJ155" s="63"/>
      <c r="AK155" s="11"/>
      <c r="AL155" s="11"/>
      <c r="AM155" s="11"/>
      <c r="AN155" s="61"/>
      <c r="AO155" s="62"/>
      <c r="AP155" s="63"/>
      <c r="AQ155" s="61"/>
      <c r="AR155" s="62"/>
      <c r="AS155" s="63"/>
      <c r="AT155" s="61"/>
      <c r="AU155" s="62"/>
      <c r="AV155" s="63"/>
      <c r="AW155" s="11"/>
      <c r="AX155" s="11"/>
      <c r="AY155" s="11"/>
      <c r="AZ155" s="61"/>
      <c r="BA155" s="61"/>
      <c r="BB155" s="64"/>
      <c r="BC155" s="61"/>
      <c r="BD155" s="62"/>
      <c r="BE155" s="63"/>
      <c r="BM155" s="39"/>
    </row>
    <row r="156" spans="6:65" s="26" customFormat="1" ht="19.5" customHeight="1" x14ac:dyDescent="0.3">
      <c r="F156" s="27"/>
      <c r="G156" s="27"/>
      <c r="H156" s="27"/>
      <c r="I156" s="28"/>
      <c r="J156" s="29"/>
      <c r="L156" s="38">
        <v>148</v>
      </c>
      <c r="M156" s="61"/>
      <c r="N156" s="62"/>
      <c r="O156" s="63"/>
      <c r="P156" s="61"/>
      <c r="Q156" s="62"/>
      <c r="R156" s="63"/>
      <c r="S156" s="11"/>
      <c r="T156" s="562"/>
      <c r="U156" s="562"/>
      <c r="V156" s="103"/>
      <c r="W156" s="103"/>
      <c r="X156" s="103"/>
      <c r="Y156" s="104"/>
      <c r="Z156" s="105"/>
      <c r="AA156" s="106"/>
      <c r="AB156" s="104"/>
      <c r="AC156" s="107"/>
      <c r="AD156" s="108"/>
      <c r="AE156" s="107"/>
      <c r="AF156" s="565"/>
      <c r="AG156" s="565"/>
      <c r="AH156" s="61"/>
      <c r="AI156" s="62"/>
      <c r="AJ156" s="63"/>
      <c r="AK156" s="11"/>
      <c r="AL156" s="11"/>
      <c r="AM156" s="11"/>
      <c r="AN156" s="61"/>
      <c r="AO156" s="62"/>
      <c r="AP156" s="63"/>
      <c r="AQ156" s="61"/>
      <c r="AR156" s="62"/>
      <c r="AS156" s="63"/>
      <c r="AT156" s="61"/>
      <c r="AU156" s="62"/>
      <c r="AV156" s="63"/>
      <c r="AW156" s="11"/>
      <c r="AX156" s="11"/>
      <c r="AY156" s="11"/>
      <c r="AZ156" s="61"/>
      <c r="BA156" s="61"/>
      <c r="BB156" s="64"/>
      <c r="BC156" s="61"/>
      <c r="BD156" s="62"/>
      <c r="BE156" s="63"/>
      <c r="BM156" s="39"/>
    </row>
    <row r="157" spans="6:65" s="26" customFormat="1" ht="19.5" customHeight="1" x14ac:dyDescent="0.3">
      <c r="F157" s="27"/>
      <c r="G157" s="27"/>
      <c r="H157" s="27"/>
      <c r="I157" s="28"/>
      <c r="J157" s="29"/>
      <c r="L157" s="38">
        <v>149</v>
      </c>
      <c r="M157" s="61"/>
      <c r="N157" s="62"/>
      <c r="O157" s="63"/>
      <c r="P157" s="61"/>
      <c r="Q157" s="62"/>
      <c r="R157" s="63"/>
      <c r="S157" s="11"/>
      <c r="T157" s="562"/>
      <c r="U157" s="562"/>
      <c r="V157" s="103"/>
      <c r="W157" s="103"/>
      <c r="X157" s="103"/>
      <c r="Y157" s="104"/>
      <c r="Z157" s="105"/>
      <c r="AA157" s="106"/>
      <c r="AB157" s="104"/>
      <c r="AC157" s="107"/>
      <c r="AD157" s="108"/>
      <c r="AE157" s="107"/>
      <c r="AF157" s="565"/>
      <c r="AG157" s="565"/>
      <c r="AH157" s="61"/>
      <c r="AI157" s="62"/>
      <c r="AJ157" s="63"/>
      <c r="AK157" s="11"/>
      <c r="AL157" s="11"/>
      <c r="AM157" s="11"/>
      <c r="AN157" s="61"/>
      <c r="AO157" s="62"/>
      <c r="AP157" s="63"/>
      <c r="AQ157" s="61"/>
      <c r="AR157" s="62"/>
      <c r="AS157" s="63"/>
      <c r="AT157" s="61"/>
      <c r="AU157" s="62"/>
      <c r="AV157" s="63"/>
      <c r="AW157" s="11"/>
      <c r="AX157" s="11"/>
      <c r="AY157" s="11"/>
      <c r="AZ157" s="61"/>
      <c r="BA157" s="61"/>
      <c r="BB157" s="64"/>
      <c r="BC157" s="61"/>
      <c r="BD157" s="62"/>
      <c r="BE157" s="63"/>
      <c r="BM157" s="39"/>
    </row>
    <row r="158" spans="6:65" s="26" customFormat="1" ht="19.5" customHeight="1" x14ac:dyDescent="0.3">
      <c r="F158" s="27"/>
      <c r="G158" s="27"/>
      <c r="H158" s="27"/>
      <c r="I158" s="28"/>
      <c r="J158" s="29"/>
      <c r="L158" s="38">
        <v>150</v>
      </c>
      <c r="M158" s="61"/>
      <c r="N158" s="62"/>
      <c r="O158" s="63"/>
      <c r="P158" s="61"/>
      <c r="Q158" s="62"/>
      <c r="R158" s="63"/>
      <c r="S158" s="11"/>
      <c r="T158" s="562"/>
      <c r="U158" s="562"/>
      <c r="V158" s="103"/>
      <c r="W158" s="103"/>
      <c r="X158" s="103"/>
      <c r="Y158" s="104"/>
      <c r="Z158" s="105"/>
      <c r="AA158" s="106"/>
      <c r="AB158" s="104"/>
      <c r="AC158" s="107"/>
      <c r="AD158" s="108"/>
      <c r="AE158" s="107"/>
      <c r="AF158" s="565"/>
      <c r="AG158" s="565"/>
      <c r="AH158" s="61"/>
      <c r="AI158" s="62"/>
      <c r="AJ158" s="63"/>
      <c r="AK158" s="11"/>
      <c r="AL158" s="11"/>
      <c r="AM158" s="11"/>
      <c r="AN158" s="61"/>
      <c r="AO158" s="62"/>
      <c r="AP158" s="63"/>
      <c r="AQ158" s="61"/>
      <c r="AR158" s="62"/>
      <c r="AS158" s="63"/>
      <c r="AT158" s="61"/>
      <c r="AU158" s="62"/>
      <c r="AV158" s="63"/>
      <c r="AW158" s="11"/>
      <c r="AX158" s="11"/>
      <c r="AY158" s="11"/>
      <c r="AZ158" s="61"/>
      <c r="BA158" s="61"/>
      <c r="BB158" s="64"/>
      <c r="BC158" s="61"/>
      <c r="BD158" s="62"/>
      <c r="BE158" s="63"/>
      <c r="BM158" s="39"/>
    </row>
    <row r="159" spans="6:65" s="26" customFormat="1" ht="19.5" customHeight="1" x14ac:dyDescent="0.3">
      <c r="F159" s="27"/>
      <c r="G159" s="27"/>
      <c r="H159" s="27"/>
      <c r="I159" s="28"/>
      <c r="J159" s="29"/>
      <c r="L159" s="38">
        <v>151</v>
      </c>
      <c r="M159" s="61"/>
      <c r="N159" s="62"/>
      <c r="O159" s="63"/>
      <c r="P159" s="61"/>
      <c r="Q159" s="62"/>
      <c r="R159" s="63"/>
      <c r="S159" s="11"/>
      <c r="T159" s="562"/>
      <c r="U159" s="562"/>
      <c r="V159" s="103"/>
      <c r="W159" s="103"/>
      <c r="X159" s="103"/>
      <c r="Y159" s="104"/>
      <c r="Z159" s="105"/>
      <c r="AA159" s="106"/>
      <c r="AB159" s="104"/>
      <c r="AC159" s="107"/>
      <c r="AD159" s="108"/>
      <c r="AE159" s="107"/>
      <c r="AF159" s="565"/>
      <c r="AG159" s="565"/>
      <c r="AH159" s="61"/>
      <c r="AI159" s="62"/>
      <c r="AJ159" s="63"/>
      <c r="AK159" s="11"/>
      <c r="AL159" s="11"/>
      <c r="AM159" s="11"/>
      <c r="AN159" s="61"/>
      <c r="AO159" s="62"/>
      <c r="AP159" s="63"/>
      <c r="AQ159" s="61"/>
      <c r="AR159" s="62"/>
      <c r="AS159" s="63"/>
      <c r="AT159" s="61"/>
      <c r="AU159" s="62"/>
      <c r="AV159" s="63"/>
      <c r="AW159" s="11"/>
      <c r="AX159" s="11"/>
      <c r="AY159" s="11"/>
      <c r="AZ159" s="61"/>
      <c r="BA159" s="61"/>
      <c r="BB159" s="64"/>
      <c r="BC159" s="61"/>
      <c r="BD159" s="62"/>
      <c r="BE159" s="63"/>
      <c r="BM159" s="39"/>
    </row>
    <row r="160" spans="6:65" s="26" customFormat="1" ht="19.5" customHeight="1" x14ac:dyDescent="0.3">
      <c r="F160" s="27"/>
      <c r="G160" s="27"/>
      <c r="H160" s="27"/>
      <c r="I160" s="28"/>
      <c r="J160" s="29"/>
      <c r="L160" s="38">
        <v>152</v>
      </c>
      <c r="M160" s="61"/>
      <c r="N160" s="62"/>
      <c r="O160" s="63"/>
      <c r="P160" s="61"/>
      <c r="Q160" s="62"/>
      <c r="R160" s="63"/>
      <c r="S160" s="11"/>
      <c r="T160" s="562"/>
      <c r="U160" s="562"/>
      <c r="V160" s="103"/>
      <c r="W160" s="103"/>
      <c r="X160" s="103"/>
      <c r="Y160" s="104"/>
      <c r="Z160" s="105"/>
      <c r="AA160" s="106"/>
      <c r="AB160" s="104"/>
      <c r="AC160" s="107"/>
      <c r="AD160" s="108"/>
      <c r="AE160" s="107"/>
      <c r="AF160" s="565"/>
      <c r="AG160" s="565"/>
      <c r="AH160" s="61"/>
      <c r="AI160" s="62"/>
      <c r="AJ160" s="63"/>
      <c r="AK160" s="11"/>
      <c r="AL160" s="11"/>
      <c r="AM160" s="11"/>
      <c r="AN160" s="61"/>
      <c r="AO160" s="62"/>
      <c r="AP160" s="63"/>
      <c r="AQ160" s="61"/>
      <c r="AR160" s="62"/>
      <c r="AS160" s="63"/>
      <c r="AT160" s="61"/>
      <c r="AU160" s="62"/>
      <c r="AV160" s="63"/>
      <c r="AW160" s="11"/>
      <c r="AX160" s="11"/>
      <c r="AY160" s="11"/>
      <c r="AZ160" s="61"/>
      <c r="BA160" s="61"/>
      <c r="BB160" s="64"/>
      <c r="BC160" s="61"/>
      <c r="BD160" s="62"/>
      <c r="BE160" s="63"/>
      <c r="BM160" s="39"/>
    </row>
    <row r="161" spans="6:65" s="26" customFormat="1" ht="19.5" customHeight="1" x14ac:dyDescent="0.3">
      <c r="F161" s="27"/>
      <c r="G161" s="27"/>
      <c r="H161" s="27"/>
      <c r="I161" s="28"/>
      <c r="J161" s="29"/>
      <c r="L161" s="38">
        <v>153</v>
      </c>
      <c r="M161" s="61"/>
      <c r="N161" s="62"/>
      <c r="O161" s="63"/>
      <c r="P161" s="61"/>
      <c r="Q161" s="62"/>
      <c r="R161" s="63"/>
      <c r="S161" s="11"/>
      <c r="T161" s="562"/>
      <c r="U161" s="562"/>
      <c r="V161" s="103"/>
      <c r="W161" s="103"/>
      <c r="X161" s="103"/>
      <c r="Y161" s="104"/>
      <c r="Z161" s="105"/>
      <c r="AA161" s="106"/>
      <c r="AB161" s="104"/>
      <c r="AC161" s="107"/>
      <c r="AD161" s="108"/>
      <c r="AE161" s="107"/>
      <c r="AF161" s="565"/>
      <c r="AG161" s="565"/>
      <c r="AH161" s="61"/>
      <c r="AI161" s="62"/>
      <c r="AJ161" s="63"/>
      <c r="AK161" s="11"/>
      <c r="AL161" s="11"/>
      <c r="AM161" s="11"/>
      <c r="AN161" s="61"/>
      <c r="AO161" s="62"/>
      <c r="AP161" s="63"/>
      <c r="AQ161" s="61"/>
      <c r="AR161" s="62"/>
      <c r="AS161" s="63"/>
      <c r="AT161" s="61"/>
      <c r="AU161" s="62"/>
      <c r="AV161" s="63"/>
      <c r="AW161" s="11"/>
      <c r="AX161" s="11"/>
      <c r="AY161" s="11"/>
      <c r="AZ161" s="61"/>
      <c r="BA161" s="61"/>
      <c r="BB161" s="64"/>
      <c r="BC161" s="61"/>
      <c r="BD161" s="62"/>
      <c r="BE161" s="63"/>
      <c r="BM161" s="39"/>
    </row>
    <row r="162" spans="6:65" s="26" customFormat="1" ht="19.5" customHeight="1" x14ac:dyDescent="0.3">
      <c r="F162" s="27"/>
      <c r="G162" s="27"/>
      <c r="H162" s="27"/>
      <c r="I162" s="28"/>
      <c r="J162" s="29"/>
      <c r="L162" s="38">
        <v>154</v>
      </c>
      <c r="M162" s="61"/>
      <c r="N162" s="62"/>
      <c r="O162" s="63"/>
      <c r="P162" s="61"/>
      <c r="Q162" s="62"/>
      <c r="R162" s="63"/>
      <c r="S162" s="11"/>
      <c r="T162" s="562"/>
      <c r="U162" s="562"/>
      <c r="V162" s="103"/>
      <c r="W162" s="103"/>
      <c r="X162" s="103"/>
      <c r="Y162" s="104"/>
      <c r="Z162" s="105"/>
      <c r="AA162" s="106"/>
      <c r="AB162" s="104"/>
      <c r="AC162" s="107"/>
      <c r="AD162" s="108"/>
      <c r="AE162" s="107"/>
      <c r="AF162" s="565"/>
      <c r="AG162" s="565"/>
      <c r="AH162" s="61"/>
      <c r="AI162" s="62"/>
      <c r="AJ162" s="63"/>
      <c r="AK162" s="11"/>
      <c r="AL162" s="11"/>
      <c r="AM162" s="11"/>
      <c r="AN162" s="61"/>
      <c r="AO162" s="62"/>
      <c r="AP162" s="63"/>
      <c r="AQ162" s="61"/>
      <c r="AR162" s="62"/>
      <c r="AS162" s="63"/>
      <c r="AT162" s="61"/>
      <c r="AU162" s="62"/>
      <c r="AV162" s="63"/>
      <c r="AW162" s="11"/>
      <c r="AX162" s="11"/>
      <c r="AY162" s="11"/>
      <c r="AZ162" s="61"/>
      <c r="BA162" s="61"/>
      <c r="BB162" s="64"/>
      <c r="BC162" s="61"/>
      <c r="BD162" s="62"/>
      <c r="BE162" s="63"/>
      <c r="BM162" s="39"/>
    </row>
    <row r="163" spans="6:65" s="26" customFormat="1" ht="19.5" customHeight="1" x14ac:dyDescent="0.3">
      <c r="F163" s="27"/>
      <c r="G163" s="27"/>
      <c r="H163" s="27"/>
      <c r="I163" s="28"/>
      <c r="J163" s="29"/>
      <c r="L163" s="38">
        <v>155</v>
      </c>
      <c r="M163" s="61"/>
      <c r="N163" s="62"/>
      <c r="O163" s="63"/>
      <c r="P163" s="61"/>
      <c r="Q163" s="62"/>
      <c r="R163" s="63"/>
      <c r="S163" s="11"/>
      <c r="T163" s="562"/>
      <c r="U163" s="562"/>
      <c r="V163" s="103"/>
      <c r="W163" s="103"/>
      <c r="X163" s="103"/>
      <c r="Y163" s="104"/>
      <c r="Z163" s="105"/>
      <c r="AA163" s="106"/>
      <c r="AB163" s="104"/>
      <c r="AC163" s="107"/>
      <c r="AD163" s="108"/>
      <c r="AE163" s="107"/>
      <c r="AF163" s="565"/>
      <c r="AG163" s="565"/>
      <c r="AH163" s="61"/>
      <c r="AI163" s="62"/>
      <c r="AJ163" s="63"/>
      <c r="AK163" s="11"/>
      <c r="AL163" s="11"/>
      <c r="AM163" s="11"/>
      <c r="AN163" s="61"/>
      <c r="AO163" s="62"/>
      <c r="AP163" s="63"/>
      <c r="AQ163" s="61"/>
      <c r="AR163" s="62"/>
      <c r="AS163" s="63"/>
      <c r="AT163" s="61"/>
      <c r="AU163" s="62"/>
      <c r="AV163" s="63"/>
      <c r="AW163" s="11"/>
      <c r="AX163" s="11"/>
      <c r="AY163" s="11"/>
      <c r="AZ163" s="61"/>
      <c r="BA163" s="61"/>
      <c r="BB163" s="64"/>
      <c r="BC163" s="61"/>
      <c r="BD163" s="62"/>
      <c r="BE163" s="63"/>
      <c r="BM163" s="39"/>
    </row>
    <row r="164" spans="6:65" s="26" customFormat="1" ht="19.5" customHeight="1" x14ac:dyDescent="0.3">
      <c r="F164" s="27"/>
      <c r="G164" s="27"/>
      <c r="H164" s="27"/>
      <c r="I164" s="28"/>
      <c r="J164" s="29"/>
      <c r="L164" s="38">
        <v>156</v>
      </c>
      <c r="M164" s="61"/>
      <c r="N164" s="62"/>
      <c r="O164" s="63"/>
      <c r="P164" s="61"/>
      <c r="Q164" s="62"/>
      <c r="R164" s="63"/>
      <c r="S164" s="11"/>
      <c r="T164" s="562"/>
      <c r="U164" s="562"/>
      <c r="V164" s="103"/>
      <c r="W164" s="103"/>
      <c r="X164" s="103"/>
      <c r="Y164" s="104"/>
      <c r="Z164" s="105"/>
      <c r="AA164" s="106"/>
      <c r="AB164" s="104"/>
      <c r="AC164" s="107"/>
      <c r="AD164" s="108"/>
      <c r="AE164" s="107"/>
      <c r="AF164" s="565"/>
      <c r="AG164" s="565"/>
      <c r="AH164" s="61"/>
      <c r="AI164" s="62"/>
      <c r="AJ164" s="63"/>
      <c r="AK164" s="11"/>
      <c r="AL164" s="11"/>
      <c r="AM164" s="11"/>
      <c r="AN164" s="61"/>
      <c r="AO164" s="62"/>
      <c r="AP164" s="63"/>
      <c r="AQ164" s="61"/>
      <c r="AR164" s="62"/>
      <c r="AS164" s="63"/>
      <c r="AT164" s="61"/>
      <c r="AU164" s="62"/>
      <c r="AV164" s="63"/>
      <c r="AW164" s="11"/>
      <c r="AX164" s="11"/>
      <c r="AY164" s="11"/>
      <c r="AZ164" s="61"/>
      <c r="BA164" s="61"/>
      <c r="BB164" s="64"/>
      <c r="BC164" s="61"/>
      <c r="BD164" s="62"/>
      <c r="BE164" s="63"/>
      <c r="BM164" s="39"/>
    </row>
    <row r="165" spans="6:65" s="26" customFormat="1" ht="19.5" customHeight="1" x14ac:dyDescent="0.3">
      <c r="F165" s="27"/>
      <c r="G165" s="27"/>
      <c r="H165" s="27"/>
      <c r="I165" s="28"/>
      <c r="J165" s="29"/>
      <c r="L165" s="38">
        <v>157</v>
      </c>
      <c r="M165" s="61"/>
      <c r="N165" s="62"/>
      <c r="O165" s="63"/>
      <c r="P165" s="61"/>
      <c r="Q165" s="62"/>
      <c r="R165" s="63"/>
      <c r="S165" s="11"/>
      <c r="T165" s="562"/>
      <c r="U165" s="562"/>
      <c r="V165" s="103"/>
      <c r="W165" s="103"/>
      <c r="X165" s="103"/>
      <c r="Y165" s="104"/>
      <c r="Z165" s="105"/>
      <c r="AA165" s="106"/>
      <c r="AB165" s="104"/>
      <c r="AC165" s="107"/>
      <c r="AD165" s="108"/>
      <c r="AE165" s="107"/>
      <c r="AF165" s="565"/>
      <c r="AG165" s="565"/>
      <c r="AH165" s="61"/>
      <c r="AI165" s="62"/>
      <c r="AJ165" s="63"/>
      <c r="AK165" s="11"/>
      <c r="AL165" s="11"/>
      <c r="AM165" s="11"/>
      <c r="AN165" s="61"/>
      <c r="AO165" s="62"/>
      <c r="AP165" s="63"/>
      <c r="AQ165" s="61"/>
      <c r="AR165" s="62"/>
      <c r="AS165" s="63"/>
      <c r="AT165" s="61"/>
      <c r="AU165" s="62"/>
      <c r="AV165" s="63"/>
      <c r="AW165" s="11"/>
      <c r="AX165" s="11"/>
      <c r="AY165" s="11"/>
      <c r="AZ165" s="61"/>
      <c r="BA165" s="61"/>
      <c r="BB165" s="64"/>
      <c r="BC165" s="61"/>
      <c r="BD165" s="62"/>
      <c r="BE165" s="63"/>
      <c r="BM165" s="39"/>
    </row>
    <row r="166" spans="6:65" s="26" customFormat="1" ht="19.5" customHeight="1" x14ac:dyDescent="0.3">
      <c r="F166" s="27"/>
      <c r="G166" s="27"/>
      <c r="H166" s="27"/>
      <c r="I166" s="28"/>
      <c r="J166" s="29"/>
      <c r="L166" s="38">
        <v>158</v>
      </c>
      <c r="M166" s="61"/>
      <c r="N166" s="62"/>
      <c r="O166" s="63"/>
      <c r="P166" s="61"/>
      <c r="Q166" s="62"/>
      <c r="R166" s="63"/>
      <c r="S166" s="11"/>
      <c r="T166" s="562"/>
      <c r="U166" s="562"/>
      <c r="V166" s="103"/>
      <c r="W166" s="103"/>
      <c r="X166" s="103"/>
      <c r="Y166" s="11"/>
      <c r="Z166" s="11"/>
      <c r="AA166" s="11"/>
      <c r="AB166" s="104"/>
      <c r="AC166" s="107"/>
      <c r="AD166" s="108"/>
      <c r="AE166" s="107"/>
      <c r="AF166" s="565"/>
      <c r="AG166" s="565"/>
      <c r="AH166" s="61"/>
      <c r="AI166" s="62"/>
      <c r="AJ166" s="63"/>
      <c r="AK166" s="11"/>
      <c r="AL166" s="11"/>
      <c r="AM166" s="11"/>
      <c r="AN166" s="61"/>
      <c r="AO166" s="62"/>
      <c r="AP166" s="63"/>
      <c r="AQ166" s="61"/>
      <c r="AR166" s="62"/>
      <c r="AS166" s="63"/>
      <c r="AT166" s="61"/>
      <c r="AU166" s="62"/>
      <c r="AV166" s="63"/>
      <c r="AW166" s="11"/>
      <c r="AX166" s="11"/>
      <c r="AY166" s="11"/>
      <c r="AZ166" s="61"/>
      <c r="BA166" s="61"/>
      <c r="BB166" s="64"/>
      <c r="BC166" s="61"/>
      <c r="BD166" s="62"/>
      <c r="BE166" s="63"/>
      <c r="BM166" s="39"/>
    </row>
    <row r="167" spans="6:65" s="26" customFormat="1" ht="19.5" customHeight="1" x14ac:dyDescent="0.3">
      <c r="F167" s="27"/>
      <c r="G167" s="27"/>
      <c r="H167" s="27"/>
      <c r="I167" s="28"/>
      <c r="J167" s="29"/>
      <c r="L167" s="38">
        <v>159</v>
      </c>
      <c r="M167" s="61"/>
      <c r="N167" s="62"/>
      <c r="O167" s="63"/>
      <c r="P167" s="61"/>
      <c r="Q167" s="62"/>
      <c r="R167" s="63"/>
      <c r="S167" s="11"/>
      <c r="T167" s="562"/>
      <c r="U167" s="562"/>
      <c r="V167" s="103"/>
      <c r="W167" s="103"/>
      <c r="X167" s="103"/>
      <c r="Y167" s="11"/>
      <c r="Z167" s="11"/>
      <c r="AA167" s="11"/>
      <c r="AB167" s="104"/>
      <c r="AC167" s="107"/>
      <c r="AD167" s="108"/>
      <c r="AE167" s="107"/>
      <c r="AF167" s="565"/>
      <c r="AG167" s="565"/>
      <c r="AH167" s="61"/>
      <c r="AI167" s="62"/>
      <c r="AJ167" s="63"/>
      <c r="AK167" s="11"/>
      <c r="AL167" s="11"/>
      <c r="AM167" s="11"/>
      <c r="AN167" s="61"/>
      <c r="AO167" s="62"/>
      <c r="AP167" s="63"/>
      <c r="AQ167" s="61"/>
      <c r="AR167" s="62"/>
      <c r="AS167" s="63"/>
      <c r="AT167" s="61"/>
      <c r="AU167" s="62"/>
      <c r="AV167" s="63"/>
      <c r="AW167" s="11"/>
      <c r="AX167" s="11"/>
      <c r="AY167" s="11"/>
      <c r="AZ167" s="61"/>
      <c r="BA167" s="61"/>
      <c r="BB167" s="64"/>
      <c r="BC167" s="61"/>
      <c r="BD167" s="62"/>
      <c r="BE167" s="63"/>
      <c r="BM167" s="39"/>
    </row>
    <row r="168" spans="6:65" s="26" customFormat="1" ht="19.5" customHeight="1" x14ac:dyDescent="0.3">
      <c r="F168" s="27"/>
      <c r="G168" s="27"/>
      <c r="H168" s="27"/>
      <c r="I168" s="28"/>
      <c r="J168" s="29"/>
      <c r="L168" s="38">
        <v>160</v>
      </c>
      <c r="M168" s="61"/>
      <c r="N168" s="62"/>
      <c r="O168" s="63"/>
      <c r="P168" s="61"/>
      <c r="Q168" s="62"/>
      <c r="R168" s="63"/>
      <c r="S168" s="11"/>
      <c r="T168" s="562"/>
      <c r="U168" s="562"/>
      <c r="V168" s="103"/>
      <c r="W168" s="103"/>
      <c r="X168" s="103"/>
      <c r="Y168" s="11"/>
      <c r="Z168" s="11"/>
      <c r="AA168" s="11"/>
      <c r="AB168" s="104"/>
      <c r="AC168" s="107"/>
      <c r="AD168" s="108"/>
      <c r="AE168" s="107"/>
      <c r="AF168" s="565"/>
      <c r="AG168" s="565"/>
      <c r="AH168" s="61"/>
      <c r="AI168" s="62"/>
      <c r="AJ168" s="63"/>
      <c r="AK168" s="11"/>
      <c r="AL168" s="11"/>
      <c r="AM168" s="11"/>
      <c r="AN168" s="61"/>
      <c r="AO168" s="62"/>
      <c r="AP168" s="63"/>
      <c r="AQ168" s="61"/>
      <c r="AR168" s="62"/>
      <c r="AS168" s="63"/>
      <c r="AT168" s="61"/>
      <c r="AU168" s="62"/>
      <c r="AV168" s="63"/>
      <c r="AW168" s="11"/>
      <c r="AX168" s="11"/>
      <c r="AY168" s="11"/>
      <c r="AZ168" s="61"/>
      <c r="BA168" s="61"/>
      <c r="BB168" s="64"/>
      <c r="BC168" s="61"/>
      <c r="BD168" s="62"/>
      <c r="BE168" s="63"/>
      <c r="BM168" s="39"/>
    </row>
    <row r="169" spans="6:65" s="26" customFormat="1" ht="19.5" customHeight="1" x14ac:dyDescent="0.3">
      <c r="F169" s="27"/>
      <c r="G169" s="27"/>
      <c r="H169" s="27"/>
      <c r="I169" s="28"/>
      <c r="J169" s="29"/>
      <c r="L169" s="38">
        <v>161</v>
      </c>
      <c r="M169" s="61"/>
      <c r="N169" s="62"/>
      <c r="O169" s="63"/>
      <c r="P169" s="61"/>
      <c r="Q169" s="62"/>
      <c r="R169" s="63"/>
      <c r="S169" s="11"/>
      <c r="T169" s="562"/>
      <c r="U169" s="562"/>
      <c r="V169" s="103"/>
      <c r="W169" s="103"/>
      <c r="X169" s="103"/>
      <c r="Y169" s="11"/>
      <c r="Z169" s="11"/>
      <c r="AA169" s="11"/>
      <c r="AB169" s="104"/>
      <c r="AC169" s="107"/>
      <c r="AD169" s="108"/>
      <c r="AE169" s="107"/>
      <c r="AF169" s="565"/>
      <c r="AG169" s="565"/>
      <c r="AH169" s="61"/>
      <c r="AI169" s="62"/>
      <c r="AJ169" s="63"/>
      <c r="AK169" s="11"/>
      <c r="AL169" s="11"/>
      <c r="AM169" s="11"/>
      <c r="AN169" s="61"/>
      <c r="AO169" s="62"/>
      <c r="AP169" s="63"/>
      <c r="AQ169" s="61"/>
      <c r="AR169" s="62"/>
      <c r="AS169" s="63"/>
      <c r="AT169" s="61"/>
      <c r="AU169" s="62"/>
      <c r="AV169" s="63"/>
      <c r="AW169" s="11"/>
      <c r="AX169" s="11"/>
      <c r="AY169" s="11"/>
      <c r="AZ169" s="61"/>
      <c r="BA169" s="61"/>
      <c r="BB169" s="64"/>
      <c r="BC169" s="61"/>
      <c r="BD169" s="62"/>
      <c r="BE169" s="63"/>
      <c r="BM169" s="39"/>
    </row>
    <row r="170" spans="6:65" s="26" customFormat="1" ht="19.5" customHeight="1" x14ac:dyDescent="0.3">
      <c r="F170" s="27"/>
      <c r="G170" s="27"/>
      <c r="H170" s="27"/>
      <c r="I170" s="28"/>
      <c r="J170" s="29"/>
      <c r="L170" s="38">
        <v>162</v>
      </c>
      <c r="M170" s="61"/>
      <c r="N170" s="62"/>
      <c r="O170" s="63"/>
      <c r="P170" s="61"/>
      <c r="Q170" s="62"/>
      <c r="R170" s="63"/>
      <c r="S170" s="11"/>
      <c r="T170" s="562"/>
      <c r="U170" s="562"/>
      <c r="V170" s="103"/>
      <c r="W170" s="103"/>
      <c r="X170" s="103"/>
      <c r="Y170" s="11"/>
      <c r="Z170" s="11"/>
      <c r="AA170" s="11"/>
      <c r="AB170" s="104"/>
      <c r="AC170" s="107"/>
      <c r="AD170" s="108"/>
      <c r="AE170" s="107"/>
      <c r="AF170" s="565"/>
      <c r="AG170" s="565"/>
      <c r="AH170" s="61"/>
      <c r="AI170" s="62"/>
      <c r="AJ170" s="63"/>
      <c r="AK170" s="11"/>
      <c r="AL170" s="11"/>
      <c r="AM170" s="11"/>
      <c r="AN170" s="61"/>
      <c r="AO170" s="62"/>
      <c r="AP170" s="63"/>
      <c r="AQ170" s="61"/>
      <c r="AR170" s="62"/>
      <c r="AS170" s="63"/>
      <c r="AT170" s="61"/>
      <c r="AU170" s="62"/>
      <c r="AV170" s="63"/>
      <c r="AW170" s="11"/>
      <c r="AX170" s="11"/>
      <c r="AY170" s="11"/>
      <c r="AZ170" s="61"/>
      <c r="BA170" s="61"/>
      <c r="BB170" s="64"/>
      <c r="BC170" s="61"/>
      <c r="BD170" s="62"/>
      <c r="BE170" s="63"/>
      <c r="BM170" s="39"/>
    </row>
    <row r="171" spans="6:65" s="26" customFormat="1" ht="19.5" customHeight="1" x14ac:dyDescent="0.3">
      <c r="F171" s="27"/>
      <c r="G171" s="27"/>
      <c r="H171" s="27"/>
      <c r="I171" s="28"/>
      <c r="J171" s="29"/>
      <c r="L171" s="38">
        <v>163</v>
      </c>
      <c r="M171" s="61"/>
      <c r="N171" s="62"/>
      <c r="O171" s="63"/>
      <c r="P171" s="61"/>
      <c r="Q171" s="62"/>
      <c r="R171" s="63"/>
      <c r="S171" s="11"/>
      <c r="T171" s="562"/>
      <c r="U171" s="562"/>
      <c r="V171" s="103"/>
      <c r="W171" s="103"/>
      <c r="X171" s="103"/>
      <c r="Y171" s="11"/>
      <c r="Z171" s="11"/>
      <c r="AA171" s="11"/>
      <c r="AB171" s="104"/>
      <c r="AC171" s="107"/>
      <c r="AD171" s="108"/>
      <c r="AE171" s="107"/>
      <c r="AF171" s="565"/>
      <c r="AG171" s="565"/>
      <c r="AH171" s="61"/>
      <c r="AI171" s="62"/>
      <c r="AJ171" s="63"/>
      <c r="AK171" s="11"/>
      <c r="AL171" s="11"/>
      <c r="AM171" s="11"/>
      <c r="AN171" s="61"/>
      <c r="AO171" s="62"/>
      <c r="AP171" s="63"/>
      <c r="AQ171" s="61"/>
      <c r="AR171" s="62"/>
      <c r="AS171" s="63"/>
      <c r="AT171" s="61"/>
      <c r="AU171" s="62"/>
      <c r="AV171" s="63"/>
      <c r="AW171" s="11"/>
      <c r="AX171" s="11"/>
      <c r="AY171" s="11"/>
      <c r="AZ171" s="61"/>
      <c r="BA171" s="61"/>
      <c r="BB171" s="64"/>
      <c r="BC171" s="61"/>
      <c r="BD171" s="62"/>
      <c r="BE171" s="63"/>
      <c r="BM171" s="39"/>
    </row>
    <row r="172" spans="6:65" s="26" customFormat="1" ht="19.5" customHeight="1" x14ac:dyDescent="0.3">
      <c r="F172" s="27"/>
      <c r="G172" s="27"/>
      <c r="H172" s="27"/>
      <c r="I172" s="28"/>
      <c r="J172" s="29"/>
      <c r="L172" s="38">
        <v>164</v>
      </c>
      <c r="M172" s="61"/>
      <c r="N172" s="62"/>
      <c r="O172" s="63"/>
      <c r="P172" s="61"/>
      <c r="Q172" s="62"/>
      <c r="R172" s="63"/>
      <c r="S172" s="11"/>
      <c r="T172" s="562"/>
      <c r="U172" s="562"/>
      <c r="V172" s="103"/>
      <c r="W172" s="103"/>
      <c r="X172" s="103"/>
      <c r="Y172" s="11"/>
      <c r="Z172" s="11"/>
      <c r="AA172" s="11"/>
      <c r="AB172" s="104"/>
      <c r="AC172" s="107"/>
      <c r="AD172" s="108"/>
      <c r="AE172" s="107"/>
      <c r="AF172" s="565"/>
      <c r="AG172" s="565"/>
      <c r="AH172" s="61"/>
      <c r="AI172" s="62"/>
      <c r="AJ172" s="63"/>
      <c r="AK172" s="11"/>
      <c r="AL172" s="11"/>
      <c r="AM172" s="11"/>
      <c r="AN172" s="61"/>
      <c r="AO172" s="62"/>
      <c r="AP172" s="63"/>
      <c r="AQ172" s="61"/>
      <c r="AR172" s="62"/>
      <c r="AS172" s="63"/>
      <c r="AT172" s="61"/>
      <c r="AU172" s="62"/>
      <c r="AV172" s="63"/>
      <c r="AW172" s="11"/>
      <c r="AX172" s="11"/>
      <c r="AY172" s="11"/>
      <c r="AZ172" s="61"/>
      <c r="BA172" s="61"/>
      <c r="BB172" s="64"/>
      <c r="BC172" s="61"/>
      <c r="BD172" s="62"/>
      <c r="BE172" s="63"/>
      <c r="BM172" s="39"/>
    </row>
    <row r="173" spans="6:65" s="26" customFormat="1" ht="19.5" customHeight="1" x14ac:dyDescent="0.3">
      <c r="F173" s="27"/>
      <c r="G173" s="27"/>
      <c r="H173" s="27"/>
      <c r="I173" s="28"/>
      <c r="J173" s="29"/>
      <c r="L173" s="38">
        <v>165</v>
      </c>
      <c r="M173" s="61"/>
      <c r="N173" s="62"/>
      <c r="O173" s="63"/>
      <c r="P173" s="61"/>
      <c r="Q173" s="62"/>
      <c r="R173" s="63"/>
      <c r="S173" s="11"/>
      <c r="T173" s="562"/>
      <c r="U173" s="562"/>
      <c r="V173" s="103"/>
      <c r="W173" s="103"/>
      <c r="X173" s="103"/>
      <c r="Y173" s="11"/>
      <c r="Z173" s="11"/>
      <c r="AA173" s="11"/>
      <c r="AB173" s="104"/>
      <c r="AC173" s="107"/>
      <c r="AD173" s="108"/>
      <c r="AE173" s="107"/>
      <c r="AF173" s="565"/>
      <c r="AG173" s="565"/>
      <c r="AH173" s="61"/>
      <c r="AI173" s="62"/>
      <c r="AJ173" s="63"/>
      <c r="AK173" s="11"/>
      <c r="AL173" s="11"/>
      <c r="AM173" s="11"/>
      <c r="AN173" s="61"/>
      <c r="AO173" s="62"/>
      <c r="AP173" s="63"/>
      <c r="AQ173" s="61"/>
      <c r="AR173" s="62"/>
      <c r="AS173" s="63"/>
      <c r="AT173" s="61"/>
      <c r="AU173" s="62"/>
      <c r="AV173" s="63"/>
      <c r="AW173" s="11"/>
      <c r="AX173" s="11"/>
      <c r="AY173" s="11"/>
      <c r="AZ173" s="61"/>
      <c r="BA173" s="61"/>
      <c r="BB173" s="64"/>
      <c r="BC173" s="61"/>
      <c r="BD173" s="62"/>
      <c r="BE173" s="63"/>
      <c r="BM173" s="39"/>
    </row>
    <row r="174" spans="6:65" s="26" customFormat="1" ht="19.5" customHeight="1" x14ac:dyDescent="0.3">
      <c r="F174" s="27"/>
      <c r="G174" s="27"/>
      <c r="H174" s="27"/>
      <c r="I174" s="28"/>
      <c r="J174" s="29"/>
      <c r="L174" s="38">
        <v>166</v>
      </c>
      <c r="M174" s="61"/>
      <c r="N174" s="62"/>
      <c r="O174" s="63"/>
      <c r="P174" s="61"/>
      <c r="Q174" s="62"/>
      <c r="R174" s="63"/>
      <c r="S174" s="11"/>
      <c r="T174" s="562"/>
      <c r="U174" s="562"/>
      <c r="V174" s="103"/>
      <c r="W174" s="103"/>
      <c r="X174" s="103"/>
      <c r="Y174" s="11"/>
      <c r="Z174" s="11"/>
      <c r="AA174" s="11"/>
      <c r="AB174" s="104"/>
      <c r="AC174" s="107"/>
      <c r="AD174" s="108"/>
      <c r="AE174" s="107"/>
      <c r="AF174" s="565"/>
      <c r="AG174" s="565"/>
      <c r="AH174" s="61"/>
      <c r="AI174" s="62"/>
      <c r="AJ174" s="63"/>
      <c r="AK174" s="11"/>
      <c r="AL174" s="11"/>
      <c r="AM174" s="11"/>
      <c r="AN174" s="61"/>
      <c r="AO174" s="62"/>
      <c r="AP174" s="63"/>
      <c r="AQ174" s="61"/>
      <c r="AR174" s="62"/>
      <c r="AS174" s="63"/>
      <c r="AT174" s="61"/>
      <c r="AU174" s="62"/>
      <c r="AV174" s="63"/>
      <c r="AW174" s="11"/>
      <c r="AX174" s="11"/>
      <c r="AY174" s="11"/>
      <c r="AZ174" s="61"/>
      <c r="BA174" s="61"/>
      <c r="BB174" s="64"/>
      <c r="BC174" s="61"/>
      <c r="BD174" s="62"/>
      <c r="BE174" s="63"/>
      <c r="BM174" s="39"/>
    </row>
    <row r="175" spans="6:65" s="26" customFormat="1" ht="18.75" customHeight="1" x14ac:dyDescent="0.3">
      <c r="F175" s="27"/>
      <c r="G175" s="27"/>
      <c r="H175" s="27"/>
      <c r="I175" s="28"/>
      <c r="J175" s="29"/>
      <c r="L175" s="38">
        <v>167</v>
      </c>
      <c r="M175" s="61"/>
      <c r="N175" s="62"/>
      <c r="O175" s="63"/>
      <c r="P175" s="61"/>
      <c r="Q175" s="62"/>
      <c r="R175" s="63"/>
      <c r="S175" s="11"/>
      <c r="T175" s="562"/>
      <c r="U175" s="562"/>
      <c r="V175" s="103"/>
      <c r="W175" s="103"/>
      <c r="X175" s="103"/>
      <c r="Y175" s="11"/>
      <c r="Z175" s="11"/>
      <c r="AA175" s="11"/>
      <c r="AB175" s="104"/>
      <c r="AC175" s="107"/>
      <c r="AD175" s="108"/>
      <c r="AE175" s="107"/>
      <c r="AF175" s="565"/>
      <c r="AG175" s="565"/>
      <c r="AH175" s="61"/>
      <c r="AI175" s="62"/>
      <c r="AJ175" s="63"/>
      <c r="AK175" s="11"/>
      <c r="AL175" s="11"/>
      <c r="AM175" s="11"/>
      <c r="AN175" s="61"/>
      <c r="AO175" s="62"/>
      <c r="AP175" s="63"/>
      <c r="AQ175" s="61"/>
      <c r="AR175" s="62"/>
      <c r="AS175" s="63"/>
      <c r="AT175" s="61"/>
      <c r="AU175" s="62"/>
      <c r="AV175" s="63"/>
      <c r="AW175" s="11"/>
      <c r="AX175" s="11"/>
      <c r="AY175" s="11"/>
      <c r="AZ175" s="61"/>
      <c r="BA175" s="61"/>
      <c r="BB175" s="64"/>
      <c r="BC175" s="61"/>
      <c r="BD175" s="62"/>
      <c r="BE175" s="63"/>
      <c r="BM175" s="39"/>
    </row>
    <row r="176" spans="6:65" s="26" customFormat="1" ht="18.75" customHeight="1" x14ac:dyDescent="0.3">
      <c r="F176" s="27"/>
      <c r="G176" s="27"/>
      <c r="H176" s="27"/>
      <c r="I176" s="28"/>
      <c r="J176" s="29"/>
      <c r="L176" s="38">
        <v>168</v>
      </c>
      <c r="M176" s="61"/>
      <c r="N176" s="62"/>
      <c r="O176" s="63"/>
      <c r="P176" s="61"/>
      <c r="Q176" s="62"/>
      <c r="R176" s="63"/>
      <c r="S176" s="11"/>
      <c r="T176" s="562"/>
      <c r="U176" s="562"/>
      <c r="V176" s="103"/>
      <c r="W176" s="103"/>
      <c r="X176" s="103"/>
      <c r="Y176" s="11"/>
      <c r="Z176" s="11"/>
      <c r="AA176" s="11"/>
      <c r="AB176" s="104"/>
      <c r="AC176" s="107"/>
      <c r="AD176" s="108"/>
      <c r="AE176" s="107"/>
      <c r="AF176" s="565"/>
      <c r="AG176" s="565"/>
      <c r="AH176" s="61"/>
      <c r="AI176" s="62"/>
      <c r="AJ176" s="63"/>
      <c r="AK176" s="11"/>
      <c r="AL176" s="11"/>
      <c r="AM176" s="11"/>
      <c r="AN176" s="61"/>
      <c r="AO176" s="62"/>
      <c r="AP176" s="63"/>
      <c r="AQ176" s="61"/>
      <c r="AR176" s="62"/>
      <c r="AS176" s="63"/>
      <c r="AT176" s="61"/>
      <c r="AU176" s="62"/>
      <c r="AV176" s="63"/>
      <c r="AW176" s="11"/>
      <c r="AX176" s="11"/>
      <c r="AY176" s="11"/>
      <c r="AZ176" s="61"/>
      <c r="BA176" s="61"/>
      <c r="BB176" s="64"/>
      <c r="BC176" s="61"/>
      <c r="BD176" s="62"/>
      <c r="BE176" s="63"/>
      <c r="BM176" s="39"/>
    </row>
    <row r="177" spans="6:65" s="26" customFormat="1" ht="18.75" customHeight="1" x14ac:dyDescent="0.3">
      <c r="F177" s="27"/>
      <c r="G177" s="27"/>
      <c r="H177" s="27"/>
      <c r="I177" s="28"/>
      <c r="J177" s="29"/>
      <c r="L177" s="38">
        <v>169</v>
      </c>
      <c r="M177" s="61"/>
      <c r="N177" s="62"/>
      <c r="O177" s="63"/>
      <c r="P177" s="61"/>
      <c r="Q177" s="62"/>
      <c r="R177" s="63"/>
      <c r="S177" s="11"/>
      <c r="T177" s="562"/>
      <c r="U177" s="562"/>
      <c r="V177" s="103"/>
      <c r="W177" s="103"/>
      <c r="X177" s="103"/>
      <c r="Y177" s="11"/>
      <c r="Z177" s="11"/>
      <c r="AA177" s="11"/>
      <c r="AB177" s="104"/>
      <c r="AC177" s="107"/>
      <c r="AD177" s="108"/>
      <c r="AE177" s="107"/>
      <c r="AF177" s="565"/>
      <c r="AG177" s="565"/>
      <c r="AH177" s="61"/>
      <c r="AI177" s="62"/>
      <c r="AJ177" s="63"/>
      <c r="AK177" s="11"/>
      <c r="AL177" s="11"/>
      <c r="AM177" s="11"/>
      <c r="AN177" s="11"/>
      <c r="AO177" s="11"/>
      <c r="AP177" s="11"/>
      <c r="AQ177" s="61"/>
      <c r="AR177" s="62"/>
      <c r="AS177" s="63"/>
      <c r="AT177" s="61"/>
      <c r="AU177" s="62"/>
      <c r="AV177" s="63"/>
      <c r="AW177" s="11"/>
      <c r="AX177" s="11"/>
      <c r="AY177" s="11"/>
      <c r="AZ177" s="61"/>
      <c r="BA177" s="61"/>
      <c r="BB177" s="64"/>
      <c r="BC177" s="61"/>
      <c r="BD177" s="62"/>
      <c r="BE177" s="63"/>
      <c r="BM177" s="39"/>
    </row>
    <row r="178" spans="6:65" s="26" customFormat="1" ht="18.75" customHeight="1" x14ac:dyDescent="0.3">
      <c r="F178" s="27"/>
      <c r="G178" s="27"/>
      <c r="H178" s="27"/>
      <c r="I178" s="28"/>
      <c r="J178" s="29"/>
      <c r="L178" s="38">
        <v>170</v>
      </c>
      <c r="M178" s="61"/>
      <c r="N178" s="62"/>
      <c r="O178" s="63"/>
      <c r="P178" s="61"/>
      <c r="Q178" s="62"/>
      <c r="R178" s="63"/>
      <c r="S178" s="11"/>
      <c r="T178" s="562"/>
      <c r="U178" s="562"/>
      <c r="V178" s="103"/>
      <c r="W178" s="103"/>
      <c r="X178" s="103"/>
      <c r="Y178" s="11"/>
      <c r="Z178" s="11"/>
      <c r="AA178" s="11"/>
      <c r="AB178" s="104"/>
      <c r="AC178" s="107"/>
      <c r="AD178" s="108"/>
      <c r="AE178" s="107"/>
      <c r="AF178" s="565"/>
      <c r="AG178" s="565"/>
      <c r="AH178" s="61"/>
      <c r="AI178" s="62"/>
      <c r="AJ178" s="63"/>
      <c r="AK178" s="11"/>
      <c r="AL178" s="11"/>
      <c r="AM178" s="11"/>
      <c r="AN178" s="11"/>
      <c r="AO178" s="11"/>
      <c r="AP178" s="11"/>
      <c r="AQ178" s="61"/>
      <c r="AR178" s="62"/>
      <c r="AS178" s="63"/>
      <c r="AT178" s="61"/>
      <c r="AU178" s="62"/>
      <c r="AV178" s="63"/>
      <c r="AW178" s="11"/>
      <c r="AX178" s="11"/>
      <c r="AY178" s="11"/>
      <c r="AZ178" s="61"/>
      <c r="BA178" s="61"/>
      <c r="BB178" s="64"/>
      <c r="BC178" s="61"/>
      <c r="BD178" s="62"/>
      <c r="BE178" s="63"/>
      <c r="BM178" s="39"/>
    </row>
    <row r="179" spans="6:65" s="26" customFormat="1" ht="18.75" customHeight="1" x14ac:dyDescent="0.3">
      <c r="F179" s="27"/>
      <c r="G179" s="27"/>
      <c r="H179" s="27"/>
      <c r="I179" s="28"/>
      <c r="J179" s="29"/>
      <c r="L179" s="38">
        <v>171</v>
      </c>
      <c r="M179" s="61"/>
      <c r="N179" s="62"/>
      <c r="O179" s="63"/>
      <c r="P179" s="61"/>
      <c r="Q179" s="62"/>
      <c r="R179" s="63"/>
      <c r="S179" s="11"/>
      <c r="T179" s="562"/>
      <c r="U179" s="562"/>
      <c r="V179" s="103"/>
      <c r="W179" s="103"/>
      <c r="X179" s="103"/>
      <c r="Y179" s="11"/>
      <c r="Z179" s="11"/>
      <c r="AA179" s="11"/>
      <c r="AB179" s="104"/>
      <c r="AC179" s="107"/>
      <c r="AD179" s="108"/>
      <c r="AE179" s="11"/>
      <c r="AF179" s="562"/>
      <c r="AG179" s="562"/>
      <c r="AH179" s="61"/>
      <c r="AI179" s="62"/>
      <c r="AJ179" s="63"/>
      <c r="AK179" s="11"/>
      <c r="AL179" s="11"/>
      <c r="AM179" s="11"/>
      <c r="AN179" s="11"/>
      <c r="AO179" s="11"/>
      <c r="AP179" s="11"/>
      <c r="AQ179" s="61"/>
      <c r="AR179" s="62"/>
      <c r="AS179" s="63"/>
      <c r="AT179" s="61"/>
      <c r="AU179" s="62"/>
      <c r="AV179" s="63"/>
      <c r="AW179" s="11"/>
      <c r="AX179" s="11"/>
      <c r="AY179" s="11"/>
      <c r="AZ179" s="61"/>
      <c r="BA179" s="61"/>
      <c r="BB179" s="64"/>
      <c r="BC179" s="61"/>
      <c r="BD179" s="62"/>
      <c r="BE179" s="63"/>
      <c r="BM179" s="39"/>
    </row>
    <row r="180" spans="6:65" s="26" customFormat="1" ht="18.75" customHeight="1" x14ac:dyDescent="0.3">
      <c r="F180" s="27"/>
      <c r="G180" s="27"/>
      <c r="H180" s="27"/>
      <c r="I180" s="28"/>
      <c r="J180" s="29"/>
      <c r="L180" s="38">
        <v>172</v>
      </c>
      <c r="M180" s="61"/>
      <c r="N180" s="62"/>
      <c r="O180" s="63"/>
      <c r="P180" s="61"/>
      <c r="Q180" s="62"/>
      <c r="R180" s="63"/>
      <c r="S180" s="11"/>
      <c r="T180" s="562"/>
      <c r="U180" s="562"/>
      <c r="V180" s="103"/>
      <c r="W180" s="103"/>
      <c r="X180" s="103"/>
      <c r="Y180" s="11"/>
      <c r="Z180" s="11"/>
      <c r="AA180" s="11"/>
      <c r="AB180" s="104"/>
      <c r="AC180" s="107"/>
      <c r="AD180" s="108"/>
      <c r="AE180" s="11"/>
      <c r="AF180" s="562"/>
      <c r="AG180" s="562"/>
      <c r="AH180" s="61"/>
      <c r="AI180" s="62"/>
      <c r="AJ180" s="63"/>
      <c r="AK180" s="11"/>
      <c r="AL180" s="11"/>
      <c r="AM180" s="11"/>
      <c r="AN180" s="11"/>
      <c r="AO180" s="11"/>
      <c r="AP180" s="11"/>
      <c r="AQ180" s="61"/>
      <c r="AR180" s="62"/>
      <c r="AS180" s="63"/>
      <c r="AT180" s="11"/>
      <c r="AU180" s="11"/>
      <c r="AV180" s="11"/>
      <c r="AW180" s="11"/>
      <c r="AX180" s="11"/>
      <c r="AY180" s="11"/>
      <c r="AZ180" s="61"/>
      <c r="BA180" s="61"/>
      <c r="BB180" s="64"/>
      <c r="BC180" s="61"/>
      <c r="BD180" s="62"/>
      <c r="BE180" s="63"/>
      <c r="BM180" s="39"/>
    </row>
    <row r="181" spans="6:65" s="26" customFormat="1" ht="18.75" customHeight="1" x14ac:dyDescent="0.3">
      <c r="F181" s="27"/>
      <c r="G181" s="27"/>
      <c r="H181" s="27"/>
      <c r="I181" s="28"/>
      <c r="J181" s="29"/>
      <c r="L181" s="38">
        <v>173</v>
      </c>
      <c r="M181" s="61"/>
      <c r="N181" s="62"/>
      <c r="O181" s="63"/>
      <c r="P181" s="61"/>
      <c r="Q181" s="62"/>
      <c r="R181" s="63"/>
      <c r="S181" s="11"/>
      <c r="T181" s="562"/>
      <c r="U181" s="562"/>
      <c r="V181" s="103"/>
      <c r="W181" s="103"/>
      <c r="X181" s="103"/>
      <c r="Z181" s="11"/>
      <c r="AA181" s="11"/>
      <c r="AB181" s="104"/>
      <c r="AC181" s="107"/>
      <c r="AD181" s="108"/>
      <c r="AE181" s="11"/>
      <c r="AF181" s="562"/>
      <c r="AG181" s="562"/>
      <c r="AH181" s="61"/>
      <c r="AI181" s="62"/>
      <c r="AJ181" s="63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61"/>
      <c r="BA181" s="61"/>
      <c r="BB181" s="64"/>
      <c r="BC181" s="61"/>
      <c r="BD181" s="62"/>
      <c r="BE181" s="63"/>
      <c r="BM181" s="39"/>
    </row>
    <row r="182" spans="6:65" s="26" customFormat="1" ht="18.75" customHeight="1" x14ac:dyDescent="0.3">
      <c r="F182" s="27"/>
      <c r="G182" s="27"/>
      <c r="H182" s="27"/>
      <c r="I182" s="28"/>
      <c r="J182" s="29"/>
      <c r="L182" s="38">
        <v>174</v>
      </c>
      <c r="M182" s="61"/>
      <c r="N182" s="62"/>
      <c r="O182" s="63"/>
      <c r="P182" s="61"/>
      <c r="Q182" s="62"/>
      <c r="R182" s="63"/>
      <c r="S182" s="11"/>
      <c r="T182" s="562"/>
      <c r="U182" s="562"/>
      <c r="V182" s="103"/>
      <c r="W182" s="103"/>
      <c r="X182" s="103"/>
      <c r="Y182" s="11"/>
      <c r="Z182" s="11"/>
      <c r="AA182" s="11"/>
      <c r="AB182" s="104"/>
      <c r="AC182" s="107"/>
      <c r="AD182" s="108"/>
      <c r="AE182" s="11"/>
      <c r="AF182" s="562"/>
      <c r="AG182" s="562"/>
      <c r="AH182" s="61"/>
      <c r="AI182" s="62"/>
      <c r="AJ182" s="63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61"/>
      <c r="BA182" s="61"/>
      <c r="BB182" s="64"/>
      <c r="BC182" s="61"/>
      <c r="BD182" s="62"/>
      <c r="BE182" s="63"/>
      <c r="BM182" s="39"/>
    </row>
    <row r="183" spans="6:65" s="26" customFormat="1" ht="18.75" customHeight="1" x14ac:dyDescent="0.3">
      <c r="F183" s="27"/>
      <c r="G183" s="27"/>
      <c r="H183" s="27"/>
      <c r="I183" s="28"/>
      <c r="J183" s="29"/>
      <c r="L183" s="38">
        <v>175</v>
      </c>
      <c r="M183" s="61"/>
      <c r="N183" s="62"/>
      <c r="O183" s="63"/>
      <c r="P183" s="61"/>
      <c r="Q183" s="62"/>
      <c r="R183" s="63"/>
      <c r="S183" s="11"/>
      <c r="T183" s="562"/>
      <c r="U183" s="562"/>
      <c r="V183" s="103"/>
      <c r="W183" s="103"/>
      <c r="X183" s="103"/>
      <c r="Y183" s="11"/>
      <c r="Z183" s="11"/>
      <c r="AA183" s="11"/>
      <c r="AB183" s="104"/>
      <c r="AC183" s="107"/>
      <c r="AD183" s="108"/>
      <c r="AE183" s="11"/>
      <c r="AF183" s="562"/>
      <c r="AG183" s="562"/>
      <c r="AH183" s="61"/>
      <c r="AI183" s="62"/>
      <c r="AJ183" s="63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61"/>
      <c r="BA183" s="61"/>
      <c r="BB183" s="64"/>
      <c r="BC183" s="61"/>
      <c r="BD183" s="62"/>
      <c r="BE183" s="63"/>
      <c r="BM183" s="39"/>
    </row>
    <row r="184" spans="6:65" s="26" customFormat="1" ht="18.75" customHeight="1" x14ac:dyDescent="0.3">
      <c r="F184" s="27"/>
      <c r="G184" s="27"/>
      <c r="H184" s="27"/>
      <c r="I184" s="28"/>
      <c r="J184" s="29"/>
      <c r="L184" s="38">
        <v>176</v>
      </c>
      <c r="M184" s="61"/>
      <c r="N184" s="62"/>
      <c r="O184" s="63"/>
      <c r="P184" s="61"/>
      <c r="Q184" s="62"/>
      <c r="R184" s="63"/>
      <c r="S184" s="11"/>
      <c r="T184" s="562"/>
      <c r="U184" s="562"/>
      <c r="V184" s="103"/>
      <c r="W184" s="103"/>
      <c r="X184" s="103"/>
      <c r="Y184" s="11"/>
      <c r="Z184" s="11"/>
      <c r="AA184" s="11"/>
      <c r="AB184" s="104"/>
      <c r="AC184" s="107"/>
      <c r="AD184" s="108"/>
      <c r="AE184" s="11"/>
      <c r="AF184" s="562"/>
      <c r="AG184" s="562"/>
      <c r="AH184" s="61"/>
      <c r="AI184" s="62"/>
      <c r="AJ184" s="63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61"/>
      <c r="BA184" s="61"/>
      <c r="BB184" s="64"/>
      <c r="BC184" s="61"/>
      <c r="BD184" s="62"/>
      <c r="BE184" s="63"/>
      <c r="BM184" s="39"/>
    </row>
    <row r="185" spans="6:65" s="26" customFormat="1" ht="18.75" customHeight="1" x14ac:dyDescent="0.3">
      <c r="F185" s="27"/>
      <c r="G185" s="27"/>
      <c r="H185" s="27"/>
      <c r="I185" s="28"/>
      <c r="J185" s="29"/>
      <c r="L185" s="38">
        <v>177</v>
      </c>
      <c r="M185" s="61"/>
      <c r="N185" s="62"/>
      <c r="O185" s="63"/>
      <c r="P185" s="61"/>
      <c r="Q185" s="62"/>
      <c r="R185" s="63"/>
      <c r="S185" s="11"/>
      <c r="T185" s="562"/>
      <c r="U185" s="562"/>
      <c r="V185" s="103"/>
      <c r="W185" s="103"/>
      <c r="X185" s="103"/>
      <c r="Y185" s="11"/>
      <c r="Z185" s="11"/>
      <c r="AA185" s="11"/>
      <c r="AB185" s="104"/>
      <c r="AC185" s="107"/>
      <c r="AD185" s="108"/>
      <c r="AE185" s="11"/>
      <c r="AF185" s="562"/>
      <c r="AG185" s="562"/>
      <c r="AH185" s="61"/>
      <c r="AI185" s="62"/>
      <c r="AJ185" s="63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61"/>
      <c r="BA185" s="61"/>
      <c r="BB185" s="64"/>
      <c r="BC185" s="61"/>
      <c r="BD185" s="62"/>
      <c r="BE185" s="63"/>
      <c r="BM185" s="39"/>
    </row>
    <row r="186" spans="6:65" s="26" customFormat="1" ht="18.75" customHeight="1" x14ac:dyDescent="0.3">
      <c r="F186" s="27"/>
      <c r="G186" s="27"/>
      <c r="H186" s="27"/>
      <c r="I186" s="28"/>
      <c r="J186" s="29"/>
      <c r="L186" s="38">
        <v>178</v>
      </c>
      <c r="M186" s="61"/>
      <c r="N186" s="62"/>
      <c r="O186" s="63"/>
      <c r="P186" s="61"/>
      <c r="Q186" s="62"/>
      <c r="R186" s="63"/>
      <c r="S186" s="11"/>
      <c r="T186" s="562"/>
      <c r="U186" s="562"/>
      <c r="V186" s="103"/>
      <c r="W186" s="103"/>
      <c r="X186" s="103"/>
      <c r="Y186" s="11"/>
      <c r="Z186" s="11"/>
      <c r="AA186" s="11"/>
      <c r="AB186" s="104"/>
      <c r="AC186" s="107"/>
      <c r="AD186" s="108"/>
      <c r="AE186" s="11"/>
      <c r="AF186" s="562"/>
      <c r="AG186" s="562"/>
      <c r="AH186" s="61"/>
      <c r="AI186" s="62"/>
      <c r="AJ186" s="63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M186" s="39"/>
    </row>
    <row r="187" spans="6:65" s="26" customFormat="1" ht="18.75" customHeight="1" thickBot="1" x14ac:dyDescent="0.35">
      <c r="F187" s="27"/>
      <c r="G187" s="27"/>
      <c r="H187" s="27"/>
      <c r="I187" s="28"/>
      <c r="J187" s="29"/>
      <c r="L187" s="38">
        <v>179</v>
      </c>
      <c r="M187" s="61"/>
      <c r="N187" s="62"/>
      <c r="O187" s="63"/>
      <c r="P187" s="61"/>
      <c r="Q187" s="62"/>
      <c r="R187" s="63"/>
      <c r="S187" s="11"/>
      <c r="T187" s="562"/>
      <c r="U187" s="562"/>
      <c r="V187" s="103"/>
      <c r="W187" s="103"/>
      <c r="X187" s="103"/>
      <c r="Y187" s="89"/>
      <c r="Z187" s="89"/>
      <c r="AA187" s="89"/>
      <c r="AB187" s="104"/>
      <c r="AC187" s="107"/>
      <c r="AD187" s="108"/>
      <c r="AE187" s="11"/>
      <c r="AF187" s="562"/>
      <c r="AG187" s="562"/>
      <c r="AH187" s="61"/>
      <c r="AI187" s="62"/>
      <c r="AJ187" s="63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M187" s="39"/>
    </row>
    <row r="188" spans="6:65" s="26" customFormat="1" ht="18.75" customHeight="1" thickTop="1" x14ac:dyDescent="0.3">
      <c r="F188" s="27"/>
      <c r="G188" s="27"/>
      <c r="H188" s="27"/>
      <c r="I188" s="28"/>
      <c r="J188" s="29"/>
      <c r="L188" s="38">
        <v>180</v>
      </c>
      <c r="M188" s="61"/>
      <c r="N188" s="62"/>
      <c r="O188" s="63"/>
      <c r="P188" s="61"/>
      <c r="Q188" s="62"/>
      <c r="R188" s="63"/>
      <c r="S188" s="11"/>
      <c r="T188" s="562"/>
      <c r="U188" s="562"/>
      <c r="V188" s="103"/>
      <c r="W188" s="103"/>
      <c r="X188" s="103"/>
      <c r="AB188" s="104"/>
      <c r="AC188" s="107"/>
      <c r="AD188" s="108"/>
      <c r="AE188" s="11"/>
      <c r="AF188" s="562"/>
      <c r="AG188" s="562"/>
      <c r="AH188" s="61"/>
      <c r="AI188" s="62"/>
      <c r="AJ188" s="63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M188" s="39"/>
    </row>
    <row r="189" spans="6:65" s="26" customFormat="1" ht="18.75" customHeight="1" x14ac:dyDescent="0.3">
      <c r="F189" s="27"/>
      <c r="G189" s="27"/>
      <c r="H189" s="27"/>
      <c r="I189" s="28"/>
      <c r="J189" s="29"/>
      <c r="L189" s="38">
        <v>181</v>
      </c>
      <c r="M189" s="61"/>
      <c r="N189" s="62"/>
      <c r="O189" s="63"/>
      <c r="P189" s="61"/>
      <c r="Q189" s="62"/>
      <c r="R189" s="63"/>
      <c r="S189" s="11"/>
      <c r="T189" s="562"/>
      <c r="U189" s="562"/>
      <c r="V189" s="103"/>
      <c r="W189" s="103"/>
      <c r="X189" s="103"/>
      <c r="Y189" s="11"/>
      <c r="Z189" s="11"/>
      <c r="AA189" s="11"/>
      <c r="AB189" s="104"/>
      <c r="AC189" s="107"/>
      <c r="AD189" s="108"/>
      <c r="AE189" s="11"/>
      <c r="AF189" s="562"/>
      <c r="AG189" s="562"/>
      <c r="AH189" s="61"/>
      <c r="AI189" s="62"/>
      <c r="AJ189" s="63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M189" s="39"/>
    </row>
    <row r="190" spans="6:65" s="26" customFormat="1" ht="18.75" customHeight="1" x14ac:dyDescent="0.3">
      <c r="F190" s="27"/>
      <c r="G190" s="27"/>
      <c r="H190" s="27"/>
      <c r="I190" s="28"/>
      <c r="J190" s="29"/>
      <c r="L190" s="38">
        <v>182</v>
      </c>
      <c r="M190" s="61"/>
      <c r="N190" s="62"/>
      <c r="O190" s="63"/>
      <c r="P190" s="61"/>
      <c r="Q190" s="62"/>
      <c r="R190" s="63"/>
      <c r="S190" s="11"/>
      <c r="T190" s="562"/>
      <c r="U190" s="562"/>
      <c r="V190" s="103"/>
      <c r="W190" s="103"/>
      <c r="X190" s="103"/>
      <c r="Y190" s="11"/>
      <c r="Z190" s="11"/>
      <c r="AA190" s="11"/>
      <c r="AB190" s="104"/>
      <c r="AC190" s="107"/>
      <c r="AD190" s="108"/>
      <c r="AE190" s="11"/>
      <c r="AF190" s="562"/>
      <c r="AG190" s="562"/>
      <c r="AH190" s="61"/>
      <c r="AI190" s="62"/>
      <c r="AJ190" s="63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M190" s="39"/>
    </row>
    <row r="191" spans="6:65" s="26" customFormat="1" ht="18.75" customHeight="1" x14ac:dyDescent="0.3">
      <c r="F191" s="27"/>
      <c r="G191" s="27"/>
      <c r="H191" s="27"/>
      <c r="I191" s="28"/>
      <c r="J191" s="29"/>
      <c r="L191" s="38">
        <v>183</v>
      </c>
      <c r="M191" s="61"/>
      <c r="N191" s="62"/>
      <c r="O191" s="63"/>
      <c r="P191" s="61"/>
      <c r="Q191" s="62"/>
      <c r="R191" s="63"/>
      <c r="S191" s="11"/>
      <c r="T191" s="562"/>
      <c r="U191" s="562"/>
      <c r="V191" s="103"/>
      <c r="W191" s="103"/>
      <c r="X191" s="103"/>
      <c r="Y191" s="11"/>
      <c r="Z191" s="11"/>
      <c r="AA191" s="11"/>
      <c r="AB191" s="104"/>
      <c r="AC191" s="107"/>
      <c r="AD191" s="108"/>
      <c r="AE191" s="11"/>
      <c r="AF191" s="562"/>
      <c r="AG191" s="562"/>
      <c r="AH191" s="61"/>
      <c r="AI191" s="62"/>
      <c r="AJ191" s="63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M191" s="39"/>
    </row>
    <row r="192" spans="6:65" s="26" customFormat="1" ht="18.75" customHeight="1" x14ac:dyDescent="0.3">
      <c r="F192" s="27"/>
      <c r="G192" s="27"/>
      <c r="H192" s="27"/>
      <c r="I192" s="28"/>
      <c r="J192" s="29"/>
      <c r="L192" s="38">
        <v>184</v>
      </c>
      <c r="M192" s="61"/>
      <c r="N192" s="62"/>
      <c r="O192" s="63"/>
      <c r="P192" s="61"/>
      <c r="Q192" s="62"/>
      <c r="R192" s="63"/>
      <c r="S192" s="11"/>
      <c r="T192" s="562"/>
      <c r="U192" s="562"/>
      <c r="V192" s="103"/>
      <c r="W192" s="103"/>
      <c r="X192" s="103"/>
      <c r="Y192" s="11"/>
      <c r="Z192" s="11"/>
      <c r="AA192" s="11"/>
      <c r="AB192" s="104"/>
      <c r="AC192" s="107"/>
      <c r="AD192" s="108"/>
      <c r="AE192" s="11"/>
      <c r="AF192" s="562"/>
      <c r="AG192" s="562"/>
      <c r="AH192" s="61"/>
      <c r="AI192" s="62"/>
      <c r="AJ192" s="63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M192" s="39"/>
    </row>
    <row r="193" spans="6:65" s="26" customFormat="1" ht="18.75" customHeight="1" x14ac:dyDescent="0.3">
      <c r="F193" s="27"/>
      <c r="G193" s="27"/>
      <c r="H193" s="27"/>
      <c r="I193" s="28"/>
      <c r="J193" s="29"/>
      <c r="L193" s="38">
        <v>185</v>
      </c>
      <c r="M193" s="61"/>
      <c r="N193" s="62"/>
      <c r="O193" s="63"/>
      <c r="P193" s="61"/>
      <c r="Q193" s="62"/>
      <c r="R193" s="63"/>
      <c r="S193" s="11"/>
      <c r="T193" s="562"/>
      <c r="U193" s="562"/>
      <c r="V193" s="103"/>
      <c r="W193" s="103"/>
      <c r="X193" s="103"/>
      <c r="Y193" s="11"/>
      <c r="Z193" s="11"/>
      <c r="AA193" s="11"/>
      <c r="AB193" s="11"/>
      <c r="AC193" s="11"/>
      <c r="AD193" s="11"/>
      <c r="AE193" s="11"/>
      <c r="AF193" s="562"/>
      <c r="AG193" s="562"/>
      <c r="AH193" s="61"/>
      <c r="AI193" s="62"/>
      <c r="AJ193" s="63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M193" s="39"/>
    </row>
    <row r="194" spans="6:65" s="26" customFormat="1" ht="18.75" customHeight="1" x14ac:dyDescent="0.3">
      <c r="F194" s="27"/>
      <c r="G194" s="27"/>
      <c r="H194" s="27"/>
      <c r="I194" s="28"/>
      <c r="J194" s="29"/>
      <c r="L194" s="38">
        <v>186</v>
      </c>
      <c r="M194" s="11"/>
      <c r="N194" s="11"/>
      <c r="O194" s="11"/>
      <c r="P194" s="61"/>
      <c r="Q194" s="62"/>
      <c r="R194" s="63"/>
      <c r="S194" s="11"/>
      <c r="T194" s="562"/>
      <c r="U194" s="562"/>
      <c r="V194" s="103"/>
      <c r="W194" s="103"/>
      <c r="X194" s="103"/>
      <c r="Y194" s="11"/>
      <c r="Z194" s="11"/>
      <c r="AA194" s="11"/>
      <c r="AB194" s="11"/>
      <c r="AC194" s="11"/>
      <c r="AD194" s="11"/>
      <c r="AE194" s="11"/>
      <c r="AF194" s="562"/>
      <c r="AG194" s="562"/>
      <c r="AH194" s="61"/>
      <c r="AI194" s="62"/>
      <c r="AJ194" s="63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M194" s="39"/>
    </row>
    <row r="195" spans="6:65" s="26" customFormat="1" ht="18.75" customHeight="1" x14ac:dyDescent="0.3">
      <c r="F195" s="27"/>
      <c r="G195" s="27"/>
      <c r="H195" s="27"/>
      <c r="I195" s="28"/>
      <c r="J195" s="29"/>
      <c r="L195" s="38">
        <v>187</v>
      </c>
      <c r="M195" s="11"/>
      <c r="N195" s="11"/>
      <c r="O195" s="11"/>
      <c r="P195" s="61"/>
      <c r="Q195" s="62"/>
      <c r="R195" s="63"/>
      <c r="S195" s="11"/>
      <c r="T195" s="562"/>
      <c r="U195" s="562"/>
      <c r="V195" s="103"/>
      <c r="W195" s="103"/>
      <c r="X195" s="103"/>
      <c r="Y195" s="11"/>
      <c r="Z195" s="11"/>
      <c r="AA195" s="11"/>
      <c r="AB195" s="11"/>
      <c r="AC195" s="11"/>
      <c r="AD195" s="11"/>
      <c r="AE195" s="11"/>
      <c r="AF195" s="562"/>
      <c r="AG195" s="562"/>
      <c r="AH195" s="61"/>
      <c r="AI195" s="62"/>
      <c r="AJ195" s="63"/>
      <c r="AK195" s="11"/>
      <c r="AL195" s="11"/>
      <c r="AM195" s="11"/>
      <c r="AN195" s="11"/>
      <c r="AO195" s="11"/>
      <c r="AP195" s="11"/>
      <c r="AQ195" s="11"/>
      <c r="AR195" s="11"/>
      <c r="AS195" s="11"/>
      <c r="AW195" s="11"/>
      <c r="AX195" s="11"/>
      <c r="AY195" s="11"/>
      <c r="AZ195" s="11"/>
      <c r="BA195" s="11"/>
      <c r="BB195" s="11"/>
      <c r="BC195" s="11"/>
      <c r="BD195" s="11"/>
      <c r="BE195" s="11"/>
      <c r="BM195" s="39"/>
    </row>
    <row r="196" spans="6:65" s="26" customFormat="1" ht="18.75" customHeight="1" thickBot="1" x14ac:dyDescent="0.35">
      <c r="F196" s="27"/>
      <c r="G196" s="27"/>
      <c r="H196" s="27"/>
      <c r="I196" s="28"/>
      <c r="J196" s="29"/>
      <c r="L196" s="38">
        <v>188</v>
      </c>
      <c r="M196" s="11"/>
      <c r="N196" s="11"/>
      <c r="O196" s="11"/>
      <c r="P196" s="11"/>
      <c r="Q196" s="62"/>
      <c r="R196" s="63"/>
      <c r="S196" s="11"/>
      <c r="T196" s="562"/>
      <c r="U196" s="562"/>
      <c r="V196" s="103"/>
      <c r="W196" s="103"/>
      <c r="X196" s="103"/>
      <c r="Y196" s="11"/>
      <c r="Z196" s="11"/>
      <c r="AA196" s="11"/>
      <c r="AB196" s="11"/>
      <c r="AC196" s="11"/>
      <c r="AD196" s="11"/>
      <c r="AE196" s="89"/>
      <c r="AF196" s="566"/>
      <c r="AG196" s="566"/>
      <c r="AH196" s="61"/>
      <c r="AI196" s="62"/>
      <c r="AJ196" s="63"/>
      <c r="AK196" s="11"/>
      <c r="AL196" s="11"/>
      <c r="AM196" s="11"/>
      <c r="AN196" s="11"/>
      <c r="AO196" s="11"/>
      <c r="AP196" s="11"/>
      <c r="AQ196" s="11"/>
      <c r="AR196" s="11"/>
      <c r="AS196" s="11"/>
      <c r="AT196" s="89"/>
      <c r="AU196" s="89"/>
      <c r="AV196" s="89"/>
      <c r="AW196" s="11"/>
      <c r="AX196" s="11"/>
      <c r="AY196" s="11"/>
      <c r="AZ196" s="11"/>
      <c r="BA196" s="11"/>
      <c r="BB196" s="11"/>
      <c r="BC196" s="11"/>
      <c r="BD196" s="11"/>
      <c r="BE196" s="11"/>
      <c r="BM196" s="39"/>
    </row>
    <row r="197" spans="6:65" s="26" customFormat="1" ht="18.75" customHeight="1" thickTop="1" x14ac:dyDescent="0.3">
      <c r="F197" s="27"/>
      <c r="G197" s="27"/>
      <c r="H197" s="27"/>
      <c r="I197" s="28"/>
      <c r="J197" s="29"/>
      <c r="L197" s="38">
        <v>189</v>
      </c>
      <c r="M197" s="11"/>
      <c r="N197" s="11"/>
      <c r="O197" s="11"/>
      <c r="P197" s="11"/>
      <c r="Q197" s="62"/>
      <c r="R197" s="63"/>
      <c r="S197" s="11"/>
      <c r="T197" s="562"/>
      <c r="U197" s="562"/>
      <c r="V197" s="103"/>
      <c r="W197" s="103"/>
      <c r="X197" s="103"/>
      <c r="Y197" s="11"/>
      <c r="Z197" s="11"/>
      <c r="AA197" s="11"/>
      <c r="AB197" s="11"/>
      <c r="AC197" s="11"/>
      <c r="AD197" s="11"/>
      <c r="AE197" s="11"/>
      <c r="AF197" s="562"/>
      <c r="AG197" s="562"/>
      <c r="AH197" s="61"/>
      <c r="AI197" s="62"/>
      <c r="AJ197" s="63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M197" s="39"/>
    </row>
    <row r="198" spans="6:65" s="26" customFormat="1" ht="18.75" customHeight="1" x14ac:dyDescent="0.3">
      <c r="F198" s="27"/>
      <c r="G198" s="27"/>
      <c r="H198" s="27"/>
      <c r="I198" s="28"/>
      <c r="J198" s="29"/>
      <c r="L198" s="38">
        <v>190</v>
      </c>
      <c r="M198" s="11"/>
      <c r="N198" s="11"/>
      <c r="O198" s="11"/>
      <c r="P198" s="11"/>
      <c r="Q198" s="62"/>
      <c r="R198" s="63"/>
      <c r="S198" s="11"/>
      <c r="T198" s="562"/>
      <c r="U198" s="562"/>
      <c r="V198" s="103"/>
      <c r="W198" s="103"/>
      <c r="X198" s="103"/>
      <c r="Y198" s="11"/>
      <c r="Z198" s="11"/>
      <c r="AA198" s="11"/>
      <c r="AB198" s="11"/>
      <c r="AC198" s="11"/>
      <c r="AD198" s="11"/>
      <c r="AE198" s="11"/>
      <c r="AF198" s="562"/>
      <c r="AG198" s="562"/>
      <c r="AH198" s="61"/>
      <c r="AI198" s="62"/>
      <c r="AJ198" s="63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M198" s="39"/>
    </row>
    <row r="199" spans="6:65" s="26" customFormat="1" ht="18.75" customHeight="1" thickBot="1" x14ac:dyDescent="0.35">
      <c r="F199" s="27"/>
      <c r="G199" s="27"/>
      <c r="H199" s="27"/>
      <c r="I199" s="28"/>
      <c r="J199" s="29"/>
      <c r="L199" s="38">
        <v>191</v>
      </c>
      <c r="M199" s="11"/>
      <c r="N199" s="11"/>
      <c r="O199" s="11"/>
      <c r="P199" s="11"/>
      <c r="Q199" s="62"/>
      <c r="R199" s="63"/>
      <c r="S199" s="11"/>
      <c r="T199" s="562"/>
      <c r="U199" s="562"/>
      <c r="V199" s="103"/>
      <c r="W199" s="103"/>
      <c r="X199" s="103"/>
      <c r="Y199" s="11"/>
      <c r="Z199" s="11"/>
      <c r="AA199" s="11"/>
      <c r="AB199" s="11"/>
      <c r="AC199" s="11"/>
      <c r="AD199" s="11"/>
      <c r="AE199" s="11"/>
      <c r="AF199" s="562"/>
      <c r="AG199" s="562"/>
      <c r="AH199" s="61"/>
      <c r="AI199" s="62"/>
      <c r="AJ199" s="63"/>
      <c r="AK199" s="11"/>
      <c r="AL199" s="11"/>
      <c r="AM199" s="11"/>
      <c r="AN199" s="89"/>
      <c r="AO199" s="89"/>
      <c r="AP199" s="89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M199" s="39"/>
    </row>
    <row r="200" spans="6:65" s="26" customFormat="1" ht="18.75" customHeight="1" thickTop="1" x14ac:dyDescent="0.3">
      <c r="F200" s="27"/>
      <c r="G200" s="27"/>
      <c r="H200" s="27"/>
      <c r="I200" s="28"/>
      <c r="J200" s="29"/>
      <c r="L200" s="38">
        <v>192</v>
      </c>
      <c r="M200" s="11"/>
      <c r="N200" s="11"/>
      <c r="O200" s="11"/>
      <c r="P200" s="11"/>
      <c r="Q200" s="62"/>
      <c r="R200" s="63"/>
      <c r="S200" s="11"/>
      <c r="T200" s="562"/>
      <c r="U200" s="562"/>
      <c r="V200" s="103"/>
      <c r="W200" s="103"/>
      <c r="X200" s="103"/>
      <c r="Y200" s="11"/>
      <c r="Z200" s="11"/>
      <c r="AA200" s="11"/>
      <c r="AB200" s="11"/>
      <c r="AC200" s="11"/>
      <c r="AD200" s="11"/>
      <c r="AE200" s="11"/>
      <c r="AF200" s="562"/>
      <c r="AG200" s="562"/>
      <c r="AH200" s="61"/>
      <c r="AI200" s="62"/>
      <c r="AJ200" s="63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M200" s="39"/>
    </row>
    <row r="201" spans="6:65" s="26" customFormat="1" ht="18.75" customHeight="1" x14ac:dyDescent="0.3">
      <c r="F201" s="27"/>
      <c r="G201" s="27"/>
      <c r="H201" s="27"/>
      <c r="I201" s="28"/>
      <c r="J201" s="29"/>
      <c r="L201" s="38">
        <v>193</v>
      </c>
      <c r="M201" s="11"/>
      <c r="N201" s="11"/>
      <c r="O201" s="11"/>
      <c r="P201" s="11"/>
      <c r="Q201" s="11"/>
      <c r="R201" s="11"/>
      <c r="S201" s="11"/>
      <c r="T201" s="562"/>
      <c r="U201" s="562"/>
      <c r="V201" s="103"/>
      <c r="W201" s="103"/>
      <c r="X201" s="103"/>
      <c r="Y201" s="11"/>
      <c r="Z201" s="11"/>
      <c r="AA201" s="11"/>
      <c r="AB201" s="11"/>
      <c r="AC201" s="11"/>
      <c r="AD201" s="11"/>
      <c r="AF201" s="561"/>
      <c r="AG201" s="561"/>
      <c r="AH201" s="61"/>
      <c r="AI201" s="62"/>
      <c r="AJ201" s="63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M201" s="39"/>
    </row>
    <row r="202" spans="6:65" s="26" customFormat="1" ht="18.75" customHeight="1" x14ac:dyDescent="0.3">
      <c r="F202" s="27"/>
      <c r="G202" s="27"/>
      <c r="H202" s="27"/>
      <c r="I202" s="28"/>
      <c r="J202" s="29"/>
      <c r="L202" s="38">
        <v>194</v>
      </c>
      <c r="M202" s="11"/>
      <c r="N202" s="11"/>
      <c r="O202" s="11"/>
      <c r="P202" s="11"/>
      <c r="Q202" s="11"/>
      <c r="R202" s="11"/>
      <c r="S202" s="11"/>
      <c r="T202" s="562"/>
      <c r="U202" s="562"/>
      <c r="V202" s="103"/>
      <c r="W202" s="103"/>
      <c r="X202" s="103"/>
      <c r="Y202" s="11"/>
      <c r="Z202" s="11"/>
      <c r="AA202" s="11"/>
      <c r="AB202" s="11"/>
      <c r="AC202" s="11"/>
      <c r="AD202" s="11"/>
      <c r="AE202" s="11"/>
      <c r="AF202" s="562"/>
      <c r="AG202" s="562"/>
      <c r="AH202" s="61"/>
      <c r="AI202" s="62"/>
      <c r="AJ202" s="63"/>
      <c r="AK202" s="11"/>
      <c r="AL202" s="11"/>
      <c r="AM202" s="11"/>
      <c r="AN202" s="11"/>
      <c r="AO202" s="11"/>
      <c r="AP202" s="11"/>
      <c r="AQ202" s="11"/>
      <c r="AR202" s="11"/>
      <c r="AS202" s="11"/>
      <c r="AW202" s="11"/>
      <c r="AX202" s="11"/>
      <c r="AY202" s="11"/>
      <c r="AZ202" s="11"/>
      <c r="BA202" s="11"/>
      <c r="BB202" s="11"/>
      <c r="BC202" s="11"/>
      <c r="BD202" s="11"/>
      <c r="BE202" s="11"/>
      <c r="BM202" s="39"/>
    </row>
    <row r="203" spans="6:65" s="26" customFormat="1" ht="18.75" customHeight="1" thickBot="1" x14ac:dyDescent="0.35">
      <c r="F203" s="27"/>
      <c r="G203" s="27"/>
      <c r="H203" s="27"/>
      <c r="I203" s="28"/>
      <c r="J203" s="29"/>
      <c r="L203" s="38">
        <v>195</v>
      </c>
      <c r="M203" s="11"/>
      <c r="N203" s="11"/>
      <c r="O203" s="11"/>
      <c r="P203" s="11"/>
      <c r="Q203" s="11"/>
      <c r="R203" s="11"/>
      <c r="S203" s="11"/>
      <c r="T203" s="562"/>
      <c r="U203" s="562"/>
      <c r="V203" s="103"/>
      <c r="W203" s="103"/>
      <c r="X203" s="103"/>
      <c r="Y203" s="11"/>
      <c r="Z203" s="11"/>
      <c r="AA203" s="11"/>
      <c r="AB203" s="11"/>
      <c r="AC203" s="11"/>
      <c r="AD203" s="11"/>
      <c r="AE203" s="11"/>
      <c r="AF203" s="562"/>
      <c r="AG203" s="562"/>
      <c r="AH203" s="11"/>
      <c r="AI203" s="62"/>
      <c r="AJ203" s="63"/>
      <c r="AK203" s="11"/>
      <c r="AL203" s="11"/>
      <c r="AM203" s="11"/>
      <c r="AN203" s="11"/>
      <c r="AO203" s="11"/>
      <c r="AP203" s="11"/>
      <c r="AQ203" s="89"/>
      <c r="AR203" s="89"/>
      <c r="AS203" s="89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M203" s="39"/>
    </row>
    <row r="204" spans="6:65" s="26" customFormat="1" ht="18.75" customHeight="1" thickTop="1" x14ac:dyDescent="0.3">
      <c r="F204" s="27"/>
      <c r="G204" s="27"/>
      <c r="H204" s="27"/>
      <c r="I204" s="28"/>
      <c r="J204" s="29"/>
      <c r="L204" s="38">
        <v>196</v>
      </c>
      <c r="M204" s="11"/>
      <c r="N204" s="11"/>
      <c r="O204" s="11"/>
      <c r="P204" s="11"/>
      <c r="Q204" s="11"/>
      <c r="R204" s="11"/>
      <c r="S204" s="11"/>
      <c r="T204" s="562"/>
      <c r="U204" s="562"/>
      <c r="V204" s="103"/>
      <c r="W204" s="103"/>
      <c r="X204" s="103"/>
      <c r="Y204" s="11"/>
      <c r="Z204" s="11"/>
      <c r="AA204" s="11"/>
      <c r="AB204" s="11"/>
      <c r="AC204" s="11"/>
      <c r="AD204" s="11"/>
      <c r="AE204" s="11"/>
      <c r="AF204" s="562"/>
      <c r="AG204" s="562"/>
      <c r="AH204" s="11"/>
      <c r="AI204" s="62"/>
      <c r="AJ204" s="63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M204" s="39"/>
    </row>
    <row r="205" spans="6:65" s="26" customFormat="1" ht="18.75" customHeight="1" thickBot="1" x14ac:dyDescent="0.35">
      <c r="F205" s="27"/>
      <c r="G205" s="27"/>
      <c r="H205" s="27"/>
      <c r="I205" s="28"/>
      <c r="J205" s="29"/>
      <c r="L205" s="38">
        <v>197</v>
      </c>
      <c r="M205" s="11"/>
      <c r="N205" s="11"/>
      <c r="O205" s="11"/>
      <c r="P205" s="89"/>
      <c r="Q205" s="11"/>
      <c r="R205" s="11"/>
      <c r="S205" s="11"/>
      <c r="T205" s="562"/>
      <c r="U205" s="562"/>
      <c r="V205" s="103"/>
      <c r="W205" s="103"/>
      <c r="X205" s="103"/>
      <c r="Y205" s="11"/>
      <c r="Z205" s="11"/>
      <c r="AA205" s="11"/>
      <c r="AB205" s="11"/>
      <c r="AC205" s="11"/>
      <c r="AD205" s="11"/>
      <c r="AE205" s="11"/>
      <c r="AF205" s="562"/>
      <c r="AG205" s="562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M205" s="39"/>
    </row>
    <row r="206" spans="6:65" s="26" customFormat="1" ht="18.75" customHeight="1" thickTop="1" x14ac:dyDescent="0.3">
      <c r="F206" s="27"/>
      <c r="G206" s="27"/>
      <c r="H206" s="27"/>
      <c r="I206" s="28"/>
      <c r="J206" s="29"/>
      <c r="L206" s="38">
        <v>198</v>
      </c>
      <c r="M206" s="11"/>
      <c r="N206" s="11"/>
      <c r="O206" s="11"/>
      <c r="Q206" s="11"/>
      <c r="R206" s="11"/>
      <c r="S206" s="11"/>
      <c r="T206" s="562"/>
      <c r="U206" s="562"/>
      <c r="V206" s="103"/>
      <c r="W206" s="103"/>
      <c r="X206" s="103"/>
      <c r="Y206" s="11"/>
      <c r="Z206" s="11"/>
      <c r="AA206" s="11"/>
      <c r="AB206" s="11"/>
      <c r="AC206" s="11"/>
      <c r="AD206" s="11"/>
      <c r="AE206" s="11"/>
      <c r="AF206" s="562"/>
      <c r="AG206" s="562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M206" s="39"/>
    </row>
    <row r="207" spans="6:65" s="26" customFormat="1" ht="18.75" customHeight="1" thickBot="1" x14ac:dyDescent="0.35">
      <c r="F207" s="27"/>
      <c r="G207" s="27"/>
      <c r="H207" s="27"/>
      <c r="I207" s="28"/>
      <c r="J207" s="29"/>
      <c r="L207" s="38">
        <v>199</v>
      </c>
      <c r="M207" s="11"/>
      <c r="N207" s="11"/>
      <c r="O207" s="11"/>
      <c r="P207" s="11"/>
      <c r="Q207" s="11"/>
      <c r="R207" s="11"/>
      <c r="S207" s="11"/>
      <c r="T207" s="562"/>
      <c r="U207" s="562"/>
      <c r="V207" s="103"/>
      <c r="W207" s="103"/>
      <c r="X207" s="103"/>
      <c r="Y207" s="11"/>
      <c r="Z207" s="11"/>
      <c r="AA207" s="11"/>
      <c r="AB207" s="11"/>
      <c r="AC207" s="11"/>
      <c r="AD207" s="11"/>
      <c r="AE207" s="11"/>
      <c r="AF207" s="562"/>
      <c r="AG207" s="562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89"/>
      <c r="BA207" s="89"/>
      <c r="BB207" s="89"/>
      <c r="BC207" s="89"/>
      <c r="BD207" s="89"/>
      <c r="BE207" s="89"/>
      <c r="BF207" s="90"/>
      <c r="BG207" s="90"/>
      <c r="BH207" s="90"/>
      <c r="BI207" s="90"/>
      <c r="BJ207" s="90"/>
      <c r="BK207" s="90"/>
      <c r="BL207" s="90"/>
      <c r="BM207" s="91"/>
    </row>
    <row r="208" spans="6:65" s="26" customFormat="1" ht="18.75" customHeight="1" thickTop="1" thickBot="1" x14ac:dyDescent="0.35">
      <c r="F208" s="27"/>
      <c r="G208" s="27"/>
      <c r="H208" s="27"/>
      <c r="I208" s="28"/>
      <c r="J208" s="29"/>
      <c r="L208" s="88">
        <v>200</v>
      </c>
      <c r="M208" s="11"/>
      <c r="N208" s="11"/>
      <c r="O208" s="11"/>
      <c r="P208" s="11"/>
      <c r="Q208" s="11"/>
      <c r="R208" s="11"/>
      <c r="S208" s="11"/>
      <c r="T208" s="562"/>
      <c r="U208" s="562"/>
      <c r="V208" s="103"/>
      <c r="W208" s="103"/>
      <c r="X208" s="103"/>
      <c r="Y208" s="11"/>
      <c r="Z208" s="11"/>
      <c r="AA208" s="11"/>
      <c r="AB208" s="11"/>
      <c r="AC208" s="11"/>
      <c r="AD208" s="11"/>
      <c r="AE208" s="11"/>
      <c r="AF208" s="562"/>
      <c r="AG208" s="562"/>
      <c r="AH208" s="89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</row>
    <row r="209" spans="6:57" s="26" customFormat="1" ht="18.75" customHeight="1" thickTop="1" x14ac:dyDescent="0.3">
      <c r="F209" s="27"/>
      <c r="G209" s="27"/>
      <c r="H209" s="27"/>
      <c r="I209" s="28"/>
      <c r="J209" s="29"/>
      <c r="L209" s="11"/>
      <c r="M209" s="11"/>
      <c r="N209" s="11"/>
      <c r="O209" s="11"/>
      <c r="P209" s="11"/>
      <c r="Q209" s="11"/>
      <c r="R209" s="11"/>
      <c r="S209" s="11"/>
      <c r="T209" s="562"/>
      <c r="U209" s="562"/>
      <c r="V209" s="103"/>
      <c r="W209" s="103"/>
      <c r="X209" s="103"/>
      <c r="Y209" s="11"/>
      <c r="Z209" s="11"/>
      <c r="AA209" s="11"/>
      <c r="AB209" s="11"/>
      <c r="AC209" s="11"/>
      <c r="AD209" s="11"/>
      <c r="AE209" s="11"/>
      <c r="AF209" s="562"/>
      <c r="AG209" s="562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</row>
    <row r="210" spans="6:57" s="26" customFormat="1" ht="18.75" customHeight="1" thickBot="1" x14ac:dyDescent="0.35">
      <c r="F210" s="27"/>
      <c r="G210" s="27"/>
      <c r="H210" s="27"/>
      <c r="I210" s="28"/>
      <c r="J210" s="29"/>
      <c r="L210" s="11"/>
      <c r="M210" s="11"/>
      <c r="N210" s="11"/>
      <c r="O210" s="11"/>
      <c r="P210" s="11"/>
      <c r="Q210" s="89"/>
      <c r="R210" s="89"/>
      <c r="S210" s="11"/>
      <c r="T210" s="562"/>
      <c r="U210" s="562"/>
      <c r="V210" s="103"/>
      <c r="W210" s="103"/>
      <c r="X210" s="103"/>
      <c r="Y210" s="11"/>
      <c r="Z210" s="11"/>
      <c r="AA210" s="11"/>
      <c r="AB210" s="11"/>
      <c r="AC210" s="11"/>
      <c r="AD210" s="11"/>
      <c r="AE210" s="11"/>
      <c r="AF210" s="562"/>
      <c r="AG210" s="562"/>
      <c r="AH210" s="11"/>
      <c r="AI210" s="89"/>
      <c r="AJ210" s="89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89"/>
      <c r="AX210" s="89"/>
      <c r="AY210" s="89"/>
      <c r="AZ210" s="11"/>
      <c r="BA210" s="11"/>
      <c r="BB210" s="11"/>
      <c r="BC210" s="11"/>
      <c r="BD210" s="11"/>
      <c r="BE210" s="11"/>
    </row>
    <row r="211" spans="6:57" s="26" customFormat="1" ht="18.75" customHeight="1" thickTop="1" x14ac:dyDescent="0.3">
      <c r="F211" s="27"/>
      <c r="G211" s="27"/>
      <c r="H211" s="27"/>
      <c r="I211" s="28"/>
      <c r="J211" s="29"/>
      <c r="L211" s="11"/>
      <c r="M211" s="11"/>
      <c r="N211" s="11"/>
      <c r="O211" s="11"/>
      <c r="P211" s="11"/>
      <c r="Q211" s="11"/>
      <c r="R211" s="11"/>
      <c r="S211" s="11"/>
      <c r="T211" s="562"/>
      <c r="U211" s="562"/>
      <c r="V211" s="103"/>
      <c r="W211" s="103"/>
      <c r="X211" s="103"/>
      <c r="Y211" s="11"/>
      <c r="Z211" s="11"/>
      <c r="AA211" s="11"/>
      <c r="AB211" s="11"/>
      <c r="AC211" s="11"/>
      <c r="AD211" s="11"/>
      <c r="AE211" s="11"/>
      <c r="AF211" s="562"/>
      <c r="AG211" s="562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</row>
    <row r="212" spans="6:57" s="26" customFormat="1" ht="18.75" customHeight="1" x14ac:dyDescent="0.3">
      <c r="F212" s="27"/>
      <c r="G212" s="27"/>
      <c r="H212" s="27"/>
      <c r="I212" s="28"/>
      <c r="J212" s="29"/>
      <c r="L212" s="11"/>
      <c r="M212" s="11"/>
      <c r="N212" s="11"/>
      <c r="O212" s="11"/>
      <c r="P212" s="11"/>
      <c r="Q212" s="11"/>
      <c r="R212" s="11"/>
      <c r="S212" s="11"/>
      <c r="T212" s="562"/>
      <c r="U212" s="562"/>
      <c r="V212" s="103"/>
      <c r="W212" s="103"/>
      <c r="X212" s="103"/>
      <c r="Y212" s="11"/>
      <c r="Z212" s="11"/>
      <c r="AA212" s="11"/>
      <c r="AB212" s="11"/>
      <c r="AC212" s="11"/>
      <c r="AD212" s="11"/>
      <c r="AE212" s="11"/>
      <c r="AF212" s="562"/>
      <c r="AG212" s="562"/>
      <c r="AH212" s="11"/>
      <c r="AI212" s="11"/>
      <c r="AJ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</row>
    <row r="213" spans="6:57" s="26" customFormat="1" ht="18.75" customHeight="1" x14ac:dyDescent="0.3">
      <c r="F213" s="27"/>
      <c r="G213" s="27"/>
      <c r="H213" s="27"/>
      <c r="I213" s="28"/>
      <c r="J213" s="29"/>
      <c r="L213" s="11"/>
      <c r="M213" s="11"/>
      <c r="N213" s="11"/>
      <c r="O213" s="11"/>
      <c r="P213" s="11"/>
      <c r="Q213" s="11"/>
      <c r="R213" s="11"/>
      <c r="S213" s="11"/>
      <c r="T213" s="562"/>
      <c r="U213" s="562"/>
      <c r="V213" s="103"/>
      <c r="W213" s="103"/>
      <c r="X213" s="103"/>
      <c r="Y213" s="11"/>
      <c r="Z213" s="11"/>
      <c r="AA213" s="11"/>
      <c r="AB213" s="11"/>
      <c r="AC213" s="11"/>
      <c r="AD213" s="11"/>
      <c r="AE213" s="11"/>
      <c r="AF213" s="562"/>
      <c r="AG213" s="562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</row>
    <row r="214" spans="6:57" s="26" customFormat="1" ht="18.75" customHeight="1" thickBot="1" x14ac:dyDescent="0.35">
      <c r="F214" s="27"/>
      <c r="G214" s="27"/>
      <c r="H214" s="27"/>
      <c r="I214" s="28"/>
      <c r="J214" s="29"/>
      <c r="L214" s="11"/>
      <c r="M214" s="11"/>
      <c r="N214" s="11"/>
      <c r="O214" s="11"/>
      <c r="P214" s="11"/>
      <c r="Q214" s="11"/>
      <c r="R214" s="11"/>
      <c r="S214" s="11"/>
      <c r="T214" s="562"/>
      <c r="U214" s="562"/>
      <c r="V214" s="103"/>
      <c r="W214" s="103"/>
      <c r="X214" s="103"/>
      <c r="Y214" s="11"/>
      <c r="Z214" s="11"/>
      <c r="AA214" s="11"/>
      <c r="AB214" s="11"/>
      <c r="AC214" s="11"/>
      <c r="AD214" s="11"/>
      <c r="AE214" s="11"/>
      <c r="AF214" s="562"/>
      <c r="AG214" s="562"/>
      <c r="AH214" s="11"/>
      <c r="AI214" s="11"/>
      <c r="AJ214" s="11"/>
      <c r="AK214" s="89"/>
      <c r="AL214" s="89"/>
      <c r="AM214" s="89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</row>
    <row r="215" spans="6:57" s="26" customFormat="1" ht="18.75" customHeight="1" thickTop="1" thickBot="1" x14ac:dyDescent="0.35">
      <c r="F215" s="27"/>
      <c r="G215" s="27"/>
      <c r="H215" s="27"/>
      <c r="I215" s="28"/>
      <c r="J215" s="29"/>
      <c r="L215" s="11"/>
      <c r="M215" s="89"/>
      <c r="N215" s="89"/>
      <c r="O215" s="89"/>
      <c r="P215" s="11"/>
      <c r="Q215" s="11"/>
      <c r="R215" s="11"/>
      <c r="S215" s="11"/>
      <c r="T215" s="562"/>
      <c r="U215" s="562"/>
      <c r="V215" s="103"/>
      <c r="W215" s="103"/>
      <c r="X215" s="103"/>
      <c r="Y215" s="11"/>
      <c r="Z215" s="11"/>
      <c r="AA215" s="11"/>
      <c r="AB215" s="89"/>
      <c r="AC215" s="89"/>
      <c r="AD215" s="89"/>
      <c r="AE215" s="11"/>
      <c r="AF215" s="562"/>
      <c r="AG215" s="562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</row>
    <row r="216" spans="6:57" s="26" customFormat="1" ht="18.75" customHeight="1" thickTop="1" x14ac:dyDescent="0.3">
      <c r="F216" s="27"/>
      <c r="G216" s="27"/>
      <c r="H216" s="27"/>
      <c r="I216" s="28"/>
      <c r="J216" s="29"/>
      <c r="L216" s="11"/>
      <c r="P216" s="11"/>
      <c r="Q216" s="11"/>
      <c r="R216" s="11"/>
      <c r="S216" s="11"/>
      <c r="T216" s="562"/>
      <c r="U216" s="562"/>
      <c r="V216" s="103"/>
      <c r="W216" s="103"/>
      <c r="X216" s="103"/>
      <c r="Y216" s="11"/>
      <c r="Z216" s="11"/>
      <c r="AA216" s="11"/>
      <c r="AB216" s="11"/>
      <c r="AC216" s="11"/>
      <c r="AD216" s="11"/>
      <c r="AE216" s="11"/>
      <c r="AF216" s="562"/>
      <c r="AG216" s="562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</row>
    <row r="217" spans="6:57" s="26" customFormat="1" ht="18.75" customHeight="1" x14ac:dyDescent="0.3">
      <c r="F217" s="27"/>
      <c r="G217" s="27"/>
      <c r="H217" s="27"/>
      <c r="I217" s="28"/>
      <c r="J217" s="29"/>
      <c r="L217" s="11"/>
      <c r="M217" s="11"/>
      <c r="N217" s="11"/>
      <c r="O217" s="11"/>
      <c r="P217" s="11"/>
      <c r="Q217" s="11"/>
      <c r="R217" s="11"/>
      <c r="S217" s="11"/>
      <c r="T217" s="562"/>
      <c r="U217" s="562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562"/>
      <c r="AG217" s="562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</row>
    <row r="218" spans="6:57" s="26" customFormat="1" ht="18.75" customHeight="1" x14ac:dyDescent="0.3">
      <c r="F218" s="27"/>
      <c r="G218" s="27"/>
      <c r="H218" s="27"/>
      <c r="I218" s="28"/>
      <c r="J218" s="29"/>
      <c r="L218" s="11"/>
      <c r="M218" s="11"/>
      <c r="N218" s="11"/>
      <c r="O218" s="11"/>
      <c r="P218" s="11"/>
      <c r="Q218" s="11"/>
      <c r="R218" s="11"/>
      <c r="S218" s="11"/>
      <c r="T218" s="562"/>
      <c r="U218" s="562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562"/>
      <c r="AG218" s="562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</row>
    <row r="219" spans="6:57" s="26" customFormat="1" ht="18.75" customHeight="1" x14ac:dyDescent="0.3">
      <c r="F219" s="27"/>
      <c r="G219" s="27"/>
      <c r="H219" s="27"/>
      <c r="I219" s="28"/>
      <c r="J219" s="29"/>
      <c r="L219" s="11"/>
      <c r="M219" s="11"/>
      <c r="N219" s="11"/>
      <c r="O219" s="11"/>
      <c r="P219" s="11"/>
      <c r="Q219" s="11"/>
      <c r="R219" s="11"/>
      <c r="S219" s="11"/>
      <c r="T219" s="562"/>
      <c r="U219" s="562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562"/>
      <c r="AG219" s="562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</row>
    <row r="220" spans="6:57" s="26" customFormat="1" ht="18.75" customHeight="1" x14ac:dyDescent="0.3">
      <c r="F220" s="27"/>
      <c r="G220" s="27"/>
      <c r="H220" s="27"/>
      <c r="I220" s="28"/>
      <c r="J220" s="29"/>
      <c r="L220" s="11"/>
      <c r="M220" s="11"/>
      <c r="N220" s="11"/>
      <c r="O220" s="11"/>
      <c r="Q220" s="11"/>
      <c r="R220" s="11"/>
      <c r="S220" s="11"/>
      <c r="T220" s="562"/>
      <c r="U220" s="562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562"/>
      <c r="AG220" s="562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</row>
    <row r="221" spans="6:57" s="26" customFormat="1" ht="18.75" customHeight="1" x14ac:dyDescent="0.3">
      <c r="F221" s="27"/>
      <c r="G221" s="27"/>
      <c r="H221" s="27"/>
      <c r="I221" s="28"/>
      <c r="J221" s="29"/>
      <c r="L221" s="11"/>
      <c r="M221" s="11"/>
      <c r="N221" s="11"/>
      <c r="O221" s="11"/>
      <c r="P221" s="11"/>
      <c r="Q221" s="11"/>
      <c r="R221" s="11"/>
      <c r="S221" s="11"/>
      <c r="T221" s="562"/>
      <c r="U221" s="562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562"/>
      <c r="AG221" s="562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</row>
    <row r="222" spans="6:57" s="26" customFormat="1" ht="18.75" customHeight="1" x14ac:dyDescent="0.3">
      <c r="F222" s="27"/>
      <c r="G222" s="27"/>
      <c r="H222" s="27"/>
      <c r="I222" s="28"/>
      <c r="J222" s="29"/>
      <c r="L222" s="11"/>
      <c r="M222" s="11"/>
      <c r="N222" s="11"/>
      <c r="O222" s="11"/>
      <c r="P222" s="11"/>
      <c r="Q222" s="11"/>
      <c r="R222" s="11"/>
      <c r="S222" s="11"/>
      <c r="T222" s="562"/>
      <c r="U222" s="562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562"/>
      <c r="AG222" s="562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</row>
    <row r="223" spans="6:57" s="26" customFormat="1" ht="18.75" customHeight="1" x14ac:dyDescent="0.3">
      <c r="F223" s="27"/>
      <c r="G223" s="27"/>
      <c r="H223" s="27"/>
      <c r="I223" s="28"/>
      <c r="J223" s="29"/>
      <c r="L223" s="11"/>
      <c r="M223" s="11"/>
      <c r="N223" s="11"/>
      <c r="O223" s="11"/>
      <c r="P223" s="11"/>
      <c r="Q223" s="11"/>
      <c r="R223" s="11"/>
      <c r="S223" s="11"/>
      <c r="T223" s="562"/>
      <c r="U223" s="562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562"/>
      <c r="AG223" s="562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</row>
    <row r="224" spans="6:57" s="26" customFormat="1" ht="18.75" customHeight="1" x14ac:dyDescent="0.3">
      <c r="F224" s="27"/>
      <c r="G224" s="27"/>
      <c r="H224" s="27"/>
      <c r="I224" s="28"/>
      <c r="J224" s="29"/>
      <c r="L224" s="11"/>
      <c r="M224" s="11"/>
      <c r="N224" s="11"/>
      <c r="O224" s="11"/>
      <c r="P224" s="11"/>
      <c r="Q224" s="11"/>
      <c r="R224" s="11"/>
      <c r="S224" s="11"/>
      <c r="T224" s="562"/>
      <c r="U224" s="562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562"/>
      <c r="AG224" s="562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</row>
    <row r="225" spans="6:57" s="26" customFormat="1" ht="18.75" customHeight="1" x14ac:dyDescent="0.3">
      <c r="F225" s="27"/>
      <c r="G225" s="27"/>
      <c r="H225" s="27"/>
      <c r="I225" s="28"/>
      <c r="J225" s="29"/>
      <c r="L225" s="11"/>
      <c r="M225" s="11"/>
      <c r="N225" s="11"/>
      <c r="O225" s="11"/>
      <c r="P225" s="11"/>
      <c r="S225" s="11"/>
      <c r="T225" s="562"/>
      <c r="U225" s="562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562"/>
      <c r="AG225" s="562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</row>
    <row r="226" spans="6:57" s="26" customFormat="1" ht="18.75" customHeight="1" x14ac:dyDescent="0.3">
      <c r="F226" s="27"/>
      <c r="G226" s="27"/>
      <c r="H226" s="27"/>
      <c r="I226" s="28"/>
      <c r="J226" s="29"/>
      <c r="L226" s="11"/>
      <c r="M226" s="11"/>
      <c r="N226" s="11"/>
      <c r="O226" s="11"/>
      <c r="P226" s="11"/>
      <c r="Q226" s="11"/>
      <c r="R226" s="11"/>
      <c r="S226" s="11"/>
      <c r="T226" s="562"/>
      <c r="U226" s="562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562"/>
      <c r="AG226" s="562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</row>
    <row r="227" spans="6:57" s="26" customFormat="1" ht="18.75" customHeight="1" x14ac:dyDescent="0.3">
      <c r="F227" s="27"/>
      <c r="G227" s="27"/>
      <c r="H227" s="27"/>
      <c r="I227" s="28"/>
      <c r="J227" s="29"/>
      <c r="L227" s="11"/>
      <c r="M227" s="11"/>
      <c r="N227" s="11"/>
      <c r="O227" s="11"/>
      <c r="P227" s="11"/>
      <c r="Q227" s="11"/>
      <c r="R227" s="11"/>
      <c r="S227" s="11"/>
      <c r="T227" s="562"/>
      <c r="U227" s="562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562"/>
      <c r="AG227" s="562"/>
      <c r="AH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</row>
    <row r="228" spans="6:57" s="26" customFormat="1" ht="18.75" customHeight="1" x14ac:dyDescent="0.3">
      <c r="F228" s="27"/>
      <c r="G228" s="27"/>
      <c r="H228" s="27"/>
      <c r="I228" s="28"/>
      <c r="J228" s="29"/>
      <c r="L228" s="11"/>
      <c r="M228" s="11"/>
      <c r="N228" s="11"/>
      <c r="O228" s="11"/>
      <c r="P228" s="11"/>
      <c r="Q228" s="11"/>
      <c r="R228" s="11"/>
      <c r="S228" s="11"/>
      <c r="T228" s="562"/>
      <c r="U228" s="562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562"/>
      <c r="AG228" s="562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</row>
    <row r="229" spans="6:57" s="26" customFormat="1" ht="18.75" customHeight="1" x14ac:dyDescent="0.3">
      <c r="F229" s="27"/>
      <c r="G229" s="27"/>
      <c r="H229" s="27"/>
      <c r="I229" s="28"/>
      <c r="J229" s="29"/>
      <c r="L229" s="11"/>
      <c r="M229" s="11"/>
      <c r="N229" s="11"/>
      <c r="O229" s="11"/>
      <c r="P229" s="11"/>
      <c r="Q229" s="11"/>
      <c r="R229" s="11"/>
      <c r="S229" s="11"/>
      <c r="T229" s="562"/>
      <c r="U229" s="562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562"/>
      <c r="AG229" s="562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</row>
    <row r="230" spans="6:57" s="26" customFormat="1" ht="18.75" customHeight="1" x14ac:dyDescent="0.3">
      <c r="F230" s="27"/>
      <c r="G230" s="27"/>
      <c r="H230" s="27"/>
      <c r="I230" s="28"/>
      <c r="J230" s="29"/>
      <c r="L230" s="11"/>
      <c r="M230" s="11"/>
      <c r="N230" s="11"/>
      <c r="O230" s="11"/>
      <c r="P230" s="11"/>
      <c r="Q230" s="11"/>
      <c r="R230" s="11"/>
      <c r="S230" s="11"/>
      <c r="T230" s="562"/>
      <c r="U230" s="562"/>
      <c r="Y230" s="11"/>
      <c r="Z230" s="11"/>
      <c r="AA230" s="11"/>
      <c r="AB230" s="11"/>
      <c r="AC230" s="11"/>
      <c r="AD230" s="11"/>
      <c r="AE230" s="11"/>
      <c r="AF230" s="562"/>
      <c r="AG230" s="562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</row>
    <row r="231" spans="6:57" s="26" customFormat="1" ht="18.75" customHeight="1" x14ac:dyDescent="0.3">
      <c r="F231" s="27"/>
      <c r="G231" s="27"/>
      <c r="H231" s="27"/>
      <c r="I231" s="28"/>
      <c r="J231" s="29"/>
      <c r="L231" s="11"/>
      <c r="M231" s="11"/>
      <c r="N231" s="11"/>
      <c r="O231" s="11"/>
      <c r="P231" s="11"/>
      <c r="Q231" s="11"/>
      <c r="R231" s="11"/>
      <c r="S231" s="11"/>
      <c r="T231" s="562"/>
      <c r="U231" s="562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562"/>
      <c r="AG231" s="562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</row>
    <row r="232" spans="6:57" s="26" customFormat="1" ht="18.75" customHeight="1" x14ac:dyDescent="0.3">
      <c r="F232" s="27"/>
      <c r="G232" s="27"/>
      <c r="H232" s="27"/>
      <c r="I232" s="28"/>
      <c r="J232" s="29"/>
      <c r="L232" s="11"/>
      <c r="M232" s="11"/>
      <c r="N232" s="11"/>
      <c r="O232" s="11"/>
      <c r="P232" s="11"/>
      <c r="Q232" s="11"/>
      <c r="R232" s="11"/>
      <c r="S232" s="11"/>
      <c r="T232" s="562"/>
      <c r="U232" s="562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562"/>
      <c r="AG232" s="562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</row>
    <row r="233" spans="6:57" s="26" customFormat="1" ht="18.75" customHeight="1" x14ac:dyDescent="0.3">
      <c r="F233" s="27"/>
      <c r="G233" s="27"/>
      <c r="H233" s="27"/>
      <c r="I233" s="28"/>
      <c r="J233" s="29"/>
      <c r="L233" s="11"/>
      <c r="M233" s="11"/>
      <c r="N233" s="11"/>
      <c r="O233" s="11"/>
      <c r="P233" s="11"/>
      <c r="Q233" s="11"/>
      <c r="R233" s="11"/>
      <c r="S233" s="11"/>
      <c r="T233" s="562"/>
      <c r="U233" s="562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562"/>
      <c r="AG233" s="562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</row>
    <row r="234" spans="6:57" s="26" customFormat="1" ht="18.75" customHeight="1" x14ac:dyDescent="0.3">
      <c r="F234" s="27"/>
      <c r="G234" s="27"/>
      <c r="H234" s="27"/>
      <c r="I234" s="28"/>
      <c r="J234" s="29"/>
      <c r="L234" s="11"/>
      <c r="M234" s="11"/>
      <c r="N234" s="11"/>
      <c r="O234" s="11"/>
      <c r="P234" s="11"/>
      <c r="Q234" s="11"/>
      <c r="R234" s="11"/>
      <c r="S234" s="11"/>
      <c r="T234" s="562"/>
      <c r="U234" s="562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562"/>
      <c r="AG234" s="562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</row>
    <row r="235" spans="6:57" s="26" customFormat="1" ht="18.75" customHeight="1" x14ac:dyDescent="0.3">
      <c r="F235" s="27"/>
      <c r="G235" s="27"/>
      <c r="H235" s="27"/>
      <c r="I235" s="28"/>
      <c r="J235" s="29"/>
      <c r="L235" s="11"/>
      <c r="M235" s="11"/>
      <c r="N235" s="11"/>
      <c r="O235" s="11"/>
      <c r="P235" s="11"/>
      <c r="Q235" s="11"/>
      <c r="R235" s="11"/>
      <c r="S235" s="11"/>
      <c r="T235" s="562"/>
      <c r="U235" s="562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562"/>
      <c r="AG235" s="562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</row>
    <row r="236" spans="6:57" s="26" customFormat="1" ht="18.75" customHeight="1" thickBot="1" x14ac:dyDescent="0.35">
      <c r="F236" s="27"/>
      <c r="G236" s="27"/>
      <c r="H236" s="27"/>
      <c r="I236" s="28"/>
      <c r="J236" s="29"/>
      <c r="L236" s="11"/>
      <c r="M236" s="11"/>
      <c r="N236" s="11"/>
      <c r="O236" s="11"/>
      <c r="P236" s="11"/>
      <c r="Q236" s="11"/>
      <c r="R236" s="11"/>
      <c r="S236" s="11"/>
      <c r="T236" s="562"/>
      <c r="U236" s="562"/>
      <c r="V236" s="89"/>
      <c r="W236" s="89"/>
      <c r="X236" s="89"/>
      <c r="Y236" s="11"/>
      <c r="Z236" s="11"/>
      <c r="AA236" s="11"/>
      <c r="AB236" s="11"/>
      <c r="AC236" s="11"/>
      <c r="AD236" s="11"/>
      <c r="AE236" s="11"/>
      <c r="AF236" s="562"/>
      <c r="AG236" s="562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</row>
    <row r="237" spans="6:57" s="26" customFormat="1" ht="18.75" customHeight="1" thickTop="1" x14ac:dyDescent="0.3">
      <c r="F237" s="27"/>
      <c r="G237" s="27"/>
      <c r="H237" s="27"/>
      <c r="I237" s="28"/>
      <c r="J237" s="29"/>
      <c r="L237" s="11"/>
      <c r="M237" s="11"/>
      <c r="N237" s="11"/>
      <c r="O237" s="11"/>
      <c r="P237" s="11"/>
      <c r="Q237" s="11"/>
      <c r="R237" s="11"/>
      <c r="S237" s="11"/>
      <c r="T237" s="562"/>
      <c r="U237" s="562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562"/>
      <c r="AG237" s="562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</row>
    <row r="238" spans="6:57" s="26" customFormat="1" ht="18.75" customHeight="1" x14ac:dyDescent="0.3">
      <c r="F238" s="27"/>
      <c r="G238" s="27"/>
      <c r="H238" s="27"/>
      <c r="I238" s="28"/>
      <c r="J238" s="29"/>
      <c r="L238" s="11"/>
      <c r="M238" s="11"/>
      <c r="N238" s="11"/>
      <c r="O238" s="11"/>
      <c r="P238" s="11"/>
      <c r="Q238" s="11"/>
      <c r="R238" s="11"/>
      <c r="S238" s="11"/>
      <c r="T238" s="562"/>
      <c r="U238" s="562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562"/>
      <c r="AG238" s="562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</row>
    <row r="239" spans="6:57" s="26" customFormat="1" ht="18.75" customHeight="1" x14ac:dyDescent="0.3">
      <c r="F239" s="27"/>
      <c r="G239" s="27"/>
      <c r="H239" s="27"/>
      <c r="I239" s="28"/>
      <c r="J239" s="29"/>
      <c r="L239" s="11"/>
      <c r="M239" s="11"/>
      <c r="N239" s="11"/>
      <c r="O239" s="11"/>
      <c r="P239" s="11"/>
      <c r="Q239" s="11"/>
      <c r="R239" s="11"/>
      <c r="S239" s="11"/>
      <c r="T239" s="562"/>
      <c r="U239" s="562"/>
      <c r="Y239" s="11"/>
      <c r="Z239" s="11"/>
      <c r="AA239" s="11"/>
      <c r="AB239" s="11"/>
      <c r="AC239" s="11"/>
      <c r="AD239" s="11"/>
      <c r="AE239" s="11"/>
      <c r="AF239" s="562"/>
      <c r="AG239" s="562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</row>
    <row r="240" spans="6:57" s="26" customFormat="1" ht="18.75" customHeight="1" x14ac:dyDescent="0.3">
      <c r="F240" s="27"/>
      <c r="G240" s="27"/>
      <c r="H240" s="27"/>
      <c r="I240" s="28"/>
      <c r="J240" s="29"/>
      <c r="L240" s="11"/>
      <c r="M240" s="11"/>
      <c r="N240" s="11"/>
      <c r="O240" s="11"/>
      <c r="P240" s="11"/>
      <c r="Q240" s="11"/>
      <c r="R240" s="11"/>
      <c r="S240" s="11"/>
      <c r="T240" s="562"/>
      <c r="U240" s="562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562"/>
      <c r="AG240" s="562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</row>
    <row r="241" spans="6:57" s="26" customFormat="1" ht="18.75" customHeight="1" x14ac:dyDescent="0.3">
      <c r="F241" s="27"/>
      <c r="G241" s="27"/>
      <c r="H241" s="27"/>
      <c r="I241" s="28"/>
      <c r="J241" s="29"/>
      <c r="L241" s="11"/>
      <c r="M241" s="11"/>
      <c r="N241" s="11"/>
      <c r="O241" s="11"/>
      <c r="P241" s="11"/>
      <c r="Q241" s="11"/>
      <c r="R241" s="11"/>
      <c r="S241" s="11"/>
      <c r="T241" s="562"/>
      <c r="U241" s="562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562"/>
      <c r="AG241" s="562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</row>
    <row r="242" spans="6:57" s="26" customFormat="1" ht="18.75" customHeight="1" x14ac:dyDescent="0.3">
      <c r="F242" s="27"/>
      <c r="G242" s="27"/>
      <c r="H242" s="27"/>
      <c r="I242" s="28"/>
      <c r="J242" s="29"/>
      <c r="L242" s="11"/>
      <c r="M242" s="11"/>
      <c r="N242" s="11"/>
      <c r="O242" s="11"/>
      <c r="P242" s="11"/>
      <c r="Q242" s="11"/>
      <c r="R242" s="11"/>
      <c r="S242" s="11"/>
      <c r="T242" s="562"/>
      <c r="U242" s="562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562"/>
      <c r="AG242" s="562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</row>
    <row r="243" spans="6:57" s="26" customFormat="1" ht="18.75" customHeight="1" x14ac:dyDescent="0.3">
      <c r="F243" s="27"/>
      <c r="G243" s="27"/>
      <c r="H243" s="27"/>
      <c r="I243" s="28"/>
      <c r="J243" s="29"/>
      <c r="L243" s="11"/>
      <c r="M243" s="11"/>
      <c r="N243" s="11"/>
      <c r="O243" s="11"/>
      <c r="P243" s="11"/>
      <c r="Q243" s="11"/>
      <c r="R243" s="11"/>
      <c r="S243" s="11"/>
      <c r="T243" s="562"/>
      <c r="U243" s="562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562"/>
      <c r="AG243" s="562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</row>
    <row r="244" spans="6:57" s="26" customFormat="1" ht="18.75" customHeight="1" x14ac:dyDescent="0.3">
      <c r="F244" s="27"/>
      <c r="G244" s="27"/>
      <c r="H244" s="27"/>
      <c r="I244" s="28"/>
      <c r="J244" s="29"/>
      <c r="L244" s="11"/>
      <c r="M244" s="11"/>
      <c r="N244" s="11"/>
      <c r="O244" s="11"/>
      <c r="P244" s="11"/>
      <c r="Q244" s="11"/>
      <c r="R244" s="11"/>
      <c r="S244" s="11"/>
      <c r="T244" s="562"/>
      <c r="U244" s="562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562"/>
      <c r="AG244" s="562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</row>
    <row r="245" spans="6:57" s="26" customFormat="1" ht="18.75" customHeight="1" x14ac:dyDescent="0.3">
      <c r="F245" s="27"/>
      <c r="G245" s="27"/>
      <c r="H245" s="27"/>
      <c r="I245" s="28"/>
      <c r="J245" s="29"/>
      <c r="L245" s="11"/>
      <c r="M245" s="11"/>
      <c r="N245" s="11"/>
      <c r="O245" s="11"/>
      <c r="P245" s="11"/>
      <c r="Q245" s="11"/>
      <c r="R245" s="11"/>
      <c r="S245" s="11"/>
      <c r="T245" s="562"/>
      <c r="U245" s="562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562"/>
      <c r="AG245" s="562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</row>
    <row r="246" spans="6:57" s="26" customFormat="1" ht="18.75" customHeight="1" x14ac:dyDescent="0.3">
      <c r="F246" s="27"/>
      <c r="G246" s="27"/>
      <c r="H246" s="27"/>
      <c r="I246" s="28"/>
      <c r="J246" s="29"/>
      <c r="L246" s="11"/>
      <c r="M246" s="11"/>
      <c r="N246" s="11"/>
      <c r="O246" s="11"/>
      <c r="P246" s="11"/>
      <c r="Q246" s="11"/>
      <c r="R246" s="11"/>
      <c r="S246" s="11"/>
      <c r="T246" s="562"/>
      <c r="U246" s="562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562"/>
      <c r="AG246" s="562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</row>
    <row r="247" spans="6:57" s="26" customFormat="1" ht="18.75" customHeight="1" x14ac:dyDescent="0.3">
      <c r="F247" s="27"/>
      <c r="G247" s="27"/>
      <c r="H247" s="27"/>
      <c r="I247" s="28"/>
      <c r="J247" s="29"/>
      <c r="L247" s="11"/>
      <c r="M247" s="11"/>
      <c r="N247" s="11"/>
      <c r="O247" s="11"/>
      <c r="P247" s="11"/>
      <c r="Q247" s="11"/>
      <c r="R247" s="11"/>
      <c r="S247" s="11"/>
      <c r="T247" s="562"/>
      <c r="U247" s="562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562"/>
      <c r="AG247" s="562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</row>
    <row r="248" spans="6:57" s="26" customFormat="1" ht="18.75" customHeight="1" x14ac:dyDescent="0.3">
      <c r="F248" s="27"/>
      <c r="G248" s="27"/>
      <c r="H248" s="27"/>
      <c r="I248" s="28"/>
      <c r="J248" s="29"/>
      <c r="L248" s="11"/>
      <c r="M248" s="11"/>
      <c r="N248" s="11"/>
      <c r="O248" s="11"/>
      <c r="P248" s="11"/>
      <c r="Q248" s="11"/>
      <c r="R248" s="11"/>
      <c r="S248" s="11"/>
      <c r="T248" s="562"/>
      <c r="U248" s="562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562"/>
      <c r="AG248" s="562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</row>
    <row r="249" spans="6:57" s="26" customFormat="1" ht="18.75" customHeight="1" x14ac:dyDescent="0.3">
      <c r="F249" s="27"/>
      <c r="G249" s="27"/>
      <c r="H249" s="27"/>
      <c r="I249" s="28"/>
      <c r="J249" s="29"/>
      <c r="L249" s="11"/>
      <c r="M249" s="11"/>
      <c r="N249" s="11"/>
      <c r="O249" s="11"/>
      <c r="P249" s="11"/>
      <c r="Q249" s="11"/>
      <c r="R249" s="11"/>
      <c r="S249" s="11"/>
      <c r="T249" s="562"/>
      <c r="U249" s="562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562"/>
      <c r="AG249" s="562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</row>
    <row r="250" spans="6:57" s="26" customFormat="1" ht="18.75" customHeight="1" x14ac:dyDescent="0.3">
      <c r="F250" s="27"/>
      <c r="G250" s="27"/>
      <c r="H250" s="27"/>
      <c r="I250" s="28"/>
      <c r="J250" s="29"/>
      <c r="L250" s="11"/>
      <c r="M250" s="11"/>
      <c r="N250" s="11"/>
      <c r="O250" s="11"/>
      <c r="P250" s="11"/>
      <c r="Q250" s="11"/>
      <c r="R250" s="11"/>
      <c r="S250" s="11"/>
      <c r="T250" s="562"/>
      <c r="U250" s="562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562"/>
      <c r="AG250" s="562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</row>
    <row r="251" spans="6:57" s="26" customFormat="1" ht="18.75" customHeight="1" x14ac:dyDescent="0.3">
      <c r="F251" s="27"/>
      <c r="G251" s="27"/>
      <c r="H251" s="27"/>
      <c r="I251" s="28"/>
      <c r="J251" s="29"/>
      <c r="L251" s="11"/>
      <c r="M251" s="11"/>
      <c r="N251" s="11"/>
      <c r="O251" s="11"/>
      <c r="P251" s="11"/>
      <c r="Q251" s="11"/>
      <c r="R251" s="11"/>
      <c r="S251" s="11"/>
      <c r="T251" s="562"/>
      <c r="U251" s="562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562"/>
      <c r="AG251" s="562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</row>
    <row r="252" spans="6:57" s="26" customFormat="1" ht="18.75" customHeight="1" x14ac:dyDescent="0.3">
      <c r="F252" s="27"/>
      <c r="G252" s="27"/>
      <c r="H252" s="27"/>
      <c r="I252" s="28"/>
      <c r="J252" s="29"/>
      <c r="L252" s="11"/>
      <c r="M252" s="11"/>
      <c r="N252" s="11"/>
      <c r="O252" s="11"/>
      <c r="P252" s="11"/>
      <c r="Q252" s="11"/>
      <c r="R252" s="11"/>
      <c r="S252" s="11"/>
      <c r="T252" s="562"/>
      <c r="U252" s="562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562"/>
      <c r="AG252" s="562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</row>
    <row r="253" spans="6:57" s="26" customFormat="1" ht="18.75" customHeight="1" x14ac:dyDescent="0.3">
      <c r="F253" s="27"/>
      <c r="G253" s="27"/>
      <c r="H253" s="27"/>
      <c r="I253" s="28"/>
      <c r="J253" s="29"/>
      <c r="L253" s="11"/>
      <c r="M253" s="11"/>
      <c r="N253" s="11"/>
      <c r="O253" s="11"/>
      <c r="P253" s="11"/>
      <c r="Q253" s="11"/>
      <c r="R253" s="11"/>
      <c r="S253" s="11"/>
      <c r="T253" s="562"/>
      <c r="U253" s="562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562"/>
      <c r="AG253" s="562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</row>
    <row r="254" spans="6:57" s="26" customFormat="1" ht="18.75" customHeight="1" x14ac:dyDescent="0.3">
      <c r="F254" s="27"/>
      <c r="G254" s="27"/>
      <c r="H254" s="27"/>
      <c r="I254" s="28"/>
      <c r="J254" s="29"/>
      <c r="L254" s="11"/>
      <c r="M254" s="11"/>
      <c r="N254" s="11"/>
      <c r="O254" s="11"/>
      <c r="P254" s="11"/>
      <c r="Q254" s="11"/>
      <c r="R254" s="11"/>
      <c r="S254" s="11"/>
      <c r="T254" s="562"/>
      <c r="U254" s="562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562"/>
      <c r="AG254" s="562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</row>
    <row r="255" spans="6:57" s="26" customFormat="1" ht="18.75" customHeight="1" x14ac:dyDescent="0.3">
      <c r="F255" s="27"/>
      <c r="G255" s="27"/>
      <c r="H255" s="27"/>
      <c r="I255" s="28"/>
      <c r="J255" s="29"/>
      <c r="L255" s="11"/>
      <c r="M255" s="11"/>
      <c r="N255" s="11"/>
      <c r="O255" s="11"/>
      <c r="P255" s="11"/>
      <c r="Q255" s="11"/>
      <c r="R255" s="11"/>
      <c r="S255" s="11"/>
      <c r="T255" s="562"/>
      <c r="U255" s="562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562"/>
      <c r="AG255" s="562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</row>
    <row r="256" spans="6:57" s="26" customFormat="1" ht="18.75" customHeight="1" x14ac:dyDescent="0.3">
      <c r="F256" s="27"/>
      <c r="G256" s="27"/>
      <c r="H256" s="27"/>
      <c r="I256" s="28"/>
      <c r="J256" s="29"/>
      <c r="L256" s="11"/>
      <c r="M256" s="11"/>
      <c r="N256" s="11"/>
      <c r="O256" s="11"/>
      <c r="P256" s="11"/>
      <c r="Q256" s="11"/>
      <c r="R256" s="11"/>
      <c r="S256" s="11"/>
      <c r="T256" s="562"/>
      <c r="U256" s="562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562"/>
      <c r="AG256" s="562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</row>
    <row r="257" spans="6:57" s="26" customFormat="1" ht="18.75" customHeight="1" x14ac:dyDescent="0.3">
      <c r="F257" s="27"/>
      <c r="G257" s="27"/>
      <c r="H257" s="27"/>
      <c r="I257" s="28"/>
      <c r="J257" s="29"/>
      <c r="L257" s="11"/>
      <c r="M257" s="11"/>
      <c r="N257" s="11"/>
      <c r="O257" s="11"/>
      <c r="P257" s="11"/>
      <c r="Q257" s="11"/>
      <c r="R257" s="11"/>
      <c r="S257" s="11"/>
      <c r="T257" s="562"/>
      <c r="U257" s="562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562"/>
      <c r="AG257" s="562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</row>
    <row r="258" spans="6:57" s="26" customFormat="1" ht="18.75" customHeight="1" x14ac:dyDescent="0.3">
      <c r="F258" s="27"/>
      <c r="G258" s="27"/>
      <c r="H258" s="27"/>
      <c r="I258" s="28"/>
      <c r="J258" s="29"/>
      <c r="L258" s="11"/>
      <c r="M258" s="11"/>
      <c r="N258" s="11"/>
      <c r="O258" s="11"/>
      <c r="P258" s="11"/>
      <c r="Q258" s="11"/>
      <c r="R258" s="11"/>
      <c r="S258" s="11"/>
      <c r="T258" s="562"/>
      <c r="U258" s="562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562"/>
      <c r="AG258" s="562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</row>
    <row r="259" spans="6:57" s="26" customFormat="1" ht="18.75" customHeight="1" x14ac:dyDescent="0.3">
      <c r="F259" s="27"/>
      <c r="G259" s="27"/>
      <c r="H259" s="27"/>
      <c r="I259" s="28"/>
      <c r="J259" s="29"/>
      <c r="L259" s="11"/>
      <c r="M259" s="11"/>
      <c r="N259" s="11"/>
      <c r="O259" s="11"/>
      <c r="P259" s="11"/>
      <c r="Q259" s="11"/>
      <c r="R259" s="11"/>
      <c r="S259" s="11"/>
      <c r="T259" s="562"/>
      <c r="U259" s="562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562"/>
      <c r="AG259" s="562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</row>
    <row r="260" spans="6:57" s="26" customFormat="1" ht="18.75" customHeight="1" x14ac:dyDescent="0.3">
      <c r="F260" s="27"/>
      <c r="G260" s="27"/>
      <c r="H260" s="27"/>
      <c r="I260" s="28"/>
      <c r="J260" s="29"/>
      <c r="L260" s="11"/>
      <c r="M260" s="11"/>
      <c r="N260" s="11"/>
      <c r="O260" s="11"/>
      <c r="P260" s="11"/>
      <c r="Q260" s="11"/>
      <c r="R260" s="11"/>
      <c r="S260" s="11"/>
      <c r="T260" s="562"/>
      <c r="U260" s="562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562"/>
      <c r="AG260" s="562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</row>
    <row r="261" spans="6:57" s="26" customFormat="1" ht="18.75" customHeight="1" x14ac:dyDescent="0.3">
      <c r="F261" s="27"/>
      <c r="G261" s="27"/>
      <c r="H261" s="27"/>
      <c r="I261" s="28"/>
      <c r="J261" s="29"/>
      <c r="L261" s="11"/>
      <c r="M261" s="11"/>
      <c r="N261" s="11"/>
      <c r="O261" s="11"/>
      <c r="P261" s="11"/>
      <c r="Q261" s="11"/>
      <c r="R261" s="11"/>
      <c r="S261" s="11"/>
      <c r="T261" s="562"/>
      <c r="U261" s="562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562"/>
      <c r="AG261" s="562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</row>
    <row r="262" spans="6:57" s="26" customFormat="1" ht="18.75" customHeight="1" x14ac:dyDescent="0.3">
      <c r="F262" s="27"/>
      <c r="G262" s="27"/>
      <c r="H262" s="27"/>
      <c r="I262" s="28"/>
      <c r="J262" s="29"/>
      <c r="L262" s="11"/>
      <c r="M262" s="11"/>
      <c r="N262" s="11"/>
      <c r="O262" s="11"/>
      <c r="P262" s="11"/>
      <c r="Q262" s="11"/>
      <c r="R262" s="11"/>
      <c r="S262" s="11"/>
      <c r="T262" s="562"/>
      <c r="U262" s="562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562"/>
      <c r="AG262" s="562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</row>
    <row r="263" spans="6:57" s="26" customFormat="1" ht="18.75" customHeight="1" x14ac:dyDescent="0.3">
      <c r="F263" s="27"/>
      <c r="G263" s="27"/>
      <c r="H263" s="27"/>
      <c r="I263" s="28"/>
      <c r="J263" s="29"/>
      <c r="L263" s="11"/>
      <c r="M263" s="11"/>
      <c r="N263" s="11"/>
      <c r="O263" s="11"/>
      <c r="P263" s="11"/>
      <c r="Q263" s="11"/>
      <c r="R263" s="11"/>
      <c r="S263" s="11"/>
      <c r="T263" s="562"/>
      <c r="U263" s="562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562"/>
      <c r="AG263" s="562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</row>
    <row r="264" spans="6:57" s="26" customFormat="1" ht="18.75" customHeight="1" x14ac:dyDescent="0.3">
      <c r="F264" s="27"/>
      <c r="G264" s="27"/>
      <c r="H264" s="27"/>
      <c r="I264" s="28"/>
      <c r="J264" s="29"/>
      <c r="L264" s="11"/>
      <c r="M264" s="11"/>
      <c r="N264" s="11"/>
      <c r="O264" s="11"/>
      <c r="P264" s="11"/>
      <c r="Q264" s="11"/>
      <c r="R264" s="11"/>
      <c r="S264" s="11"/>
      <c r="T264" s="562"/>
      <c r="U264" s="562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562"/>
      <c r="AG264" s="562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</row>
    <row r="265" spans="6:57" s="26" customFormat="1" ht="18.75" customHeight="1" x14ac:dyDescent="0.3">
      <c r="F265" s="27"/>
      <c r="G265" s="27"/>
      <c r="H265" s="27"/>
      <c r="I265" s="28"/>
      <c r="J265" s="29"/>
      <c r="L265" s="11"/>
      <c r="M265" s="11"/>
      <c r="N265" s="11"/>
      <c r="O265" s="11"/>
      <c r="P265" s="11"/>
      <c r="Q265" s="11"/>
      <c r="R265" s="11"/>
      <c r="S265" s="11"/>
      <c r="T265" s="562"/>
      <c r="U265" s="562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562"/>
      <c r="AG265" s="562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</row>
    <row r="266" spans="6:57" s="26" customFormat="1" ht="18.75" customHeight="1" x14ac:dyDescent="0.3">
      <c r="F266" s="27"/>
      <c r="G266" s="27"/>
      <c r="H266" s="27"/>
      <c r="I266" s="28"/>
      <c r="J266" s="29"/>
      <c r="L266" s="11"/>
      <c r="M266" s="11"/>
      <c r="N266" s="11"/>
      <c r="O266" s="11"/>
      <c r="P266" s="11"/>
      <c r="Q266" s="11"/>
      <c r="R266" s="11"/>
      <c r="S266" s="11"/>
      <c r="T266" s="562"/>
      <c r="U266" s="562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562"/>
      <c r="AG266" s="562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</row>
    <row r="267" spans="6:57" s="26" customFormat="1" ht="18.75" customHeight="1" x14ac:dyDescent="0.3">
      <c r="F267" s="27"/>
      <c r="G267" s="27"/>
      <c r="H267" s="27"/>
      <c r="I267" s="28"/>
      <c r="J267" s="29"/>
      <c r="L267" s="11"/>
      <c r="M267" s="11"/>
      <c r="N267" s="11"/>
      <c r="O267" s="11"/>
      <c r="P267" s="11"/>
      <c r="Q267" s="11"/>
      <c r="R267" s="11"/>
      <c r="S267" s="11"/>
      <c r="T267" s="562"/>
      <c r="U267" s="562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562"/>
      <c r="AG267" s="562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</row>
    <row r="268" spans="6:57" s="26" customFormat="1" ht="18.75" customHeight="1" x14ac:dyDescent="0.3">
      <c r="F268" s="27"/>
      <c r="G268" s="27"/>
      <c r="H268" s="27"/>
      <c r="I268" s="28"/>
      <c r="J268" s="29"/>
      <c r="L268" s="11"/>
      <c r="M268" s="11"/>
      <c r="N268" s="11"/>
      <c r="O268" s="11"/>
      <c r="P268" s="11"/>
      <c r="Q268" s="11"/>
      <c r="R268" s="11"/>
      <c r="S268" s="11"/>
      <c r="T268" s="562"/>
      <c r="U268" s="562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562"/>
      <c r="AG268" s="562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</row>
    <row r="269" spans="6:57" s="26" customFormat="1" ht="18.75" customHeight="1" x14ac:dyDescent="0.3">
      <c r="F269" s="27"/>
      <c r="G269" s="27"/>
      <c r="H269" s="27"/>
      <c r="I269" s="28"/>
      <c r="J269" s="29"/>
      <c r="L269" s="11"/>
      <c r="M269" s="11"/>
      <c r="N269" s="11"/>
      <c r="O269" s="11"/>
      <c r="P269" s="11"/>
      <c r="Q269" s="11"/>
      <c r="R269" s="11"/>
      <c r="S269" s="11"/>
      <c r="T269" s="562"/>
      <c r="U269" s="562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562"/>
      <c r="AG269" s="562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</row>
    <row r="270" spans="6:57" s="26" customFormat="1" ht="18.75" customHeight="1" x14ac:dyDescent="0.3">
      <c r="F270" s="27"/>
      <c r="G270" s="27"/>
      <c r="H270" s="27"/>
      <c r="I270" s="28"/>
      <c r="J270" s="29"/>
      <c r="L270" s="11"/>
      <c r="M270" s="11"/>
      <c r="N270" s="11"/>
      <c r="O270" s="11"/>
      <c r="P270" s="11"/>
      <c r="Q270" s="11"/>
      <c r="R270" s="11"/>
      <c r="S270" s="11"/>
      <c r="T270" s="562"/>
      <c r="U270" s="562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562"/>
      <c r="AG270" s="562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</row>
    <row r="271" spans="6:57" s="26" customFormat="1" ht="18.75" customHeight="1" x14ac:dyDescent="0.3">
      <c r="F271" s="27"/>
      <c r="G271" s="27"/>
      <c r="H271" s="27"/>
      <c r="I271" s="28"/>
      <c r="J271" s="29"/>
      <c r="L271" s="11"/>
      <c r="M271" s="11"/>
      <c r="N271" s="11"/>
      <c r="O271" s="11"/>
      <c r="P271" s="11"/>
      <c r="Q271" s="11"/>
      <c r="R271" s="11"/>
      <c r="S271" s="11"/>
      <c r="T271" s="562"/>
      <c r="U271" s="562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562"/>
      <c r="AG271" s="562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</row>
    <row r="272" spans="6:57" s="26" customFormat="1" ht="18.75" customHeight="1" x14ac:dyDescent="0.3">
      <c r="F272" s="27"/>
      <c r="G272" s="27"/>
      <c r="H272" s="27"/>
      <c r="I272" s="28"/>
      <c r="J272" s="29"/>
      <c r="L272" s="11"/>
      <c r="M272" s="11"/>
      <c r="N272" s="11"/>
      <c r="O272" s="11"/>
      <c r="P272" s="11"/>
      <c r="Q272" s="11"/>
      <c r="R272" s="11"/>
      <c r="S272" s="11"/>
      <c r="T272" s="562"/>
      <c r="U272" s="562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562"/>
      <c r="AG272" s="562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</row>
    <row r="273" spans="6:57" s="26" customFormat="1" ht="18.75" customHeight="1" x14ac:dyDescent="0.3">
      <c r="F273" s="27"/>
      <c r="G273" s="27"/>
      <c r="H273" s="27"/>
      <c r="I273" s="28"/>
      <c r="J273" s="29"/>
      <c r="L273" s="11"/>
      <c r="M273" s="11"/>
      <c r="N273" s="11"/>
      <c r="O273" s="11"/>
      <c r="P273" s="11"/>
      <c r="Q273" s="11"/>
      <c r="R273" s="11"/>
      <c r="S273" s="11"/>
      <c r="T273" s="562"/>
      <c r="U273" s="562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562"/>
      <c r="AG273" s="562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</row>
    <row r="274" spans="6:57" s="26" customFormat="1" ht="18.75" customHeight="1" x14ac:dyDescent="0.3">
      <c r="F274" s="27"/>
      <c r="G274" s="27"/>
      <c r="H274" s="27"/>
      <c r="I274" s="28"/>
      <c r="J274" s="29"/>
      <c r="L274" s="11"/>
      <c r="M274" s="11"/>
      <c r="N274" s="11"/>
      <c r="O274" s="11"/>
      <c r="P274" s="11"/>
      <c r="Q274" s="11"/>
      <c r="R274" s="11"/>
      <c r="S274" s="11"/>
      <c r="T274" s="562"/>
      <c r="U274" s="562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562"/>
      <c r="AG274" s="562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</row>
    <row r="275" spans="6:57" s="26" customFormat="1" ht="18.75" customHeight="1" x14ac:dyDescent="0.3">
      <c r="F275" s="27"/>
      <c r="G275" s="27"/>
      <c r="H275" s="27"/>
      <c r="I275" s="28"/>
      <c r="J275" s="29"/>
      <c r="L275" s="11"/>
      <c r="M275" s="11"/>
      <c r="N275" s="11"/>
      <c r="O275" s="11"/>
      <c r="P275" s="11"/>
      <c r="Q275" s="11"/>
      <c r="R275" s="11"/>
      <c r="S275" s="11"/>
      <c r="T275" s="562"/>
      <c r="U275" s="562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562"/>
      <c r="AG275" s="562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</row>
    <row r="276" spans="6:57" s="26" customFormat="1" ht="18.75" customHeight="1" x14ac:dyDescent="0.3">
      <c r="F276" s="27"/>
      <c r="G276" s="27"/>
      <c r="H276" s="27"/>
      <c r="I276" s="28"/>
      <c r="J276" s="29"/>
      <c r="L276" s="11"/>
      <c r="M276" s="11"/>
      <c r="N276" s="11"/>
      <c r="O276" s="11"/>
      <c r="P276" s="11"/>
      <c r="Q276" s="11"/>
      <c r="R276" s="11"/>
      <c r="S276" s="11"/>
      <c r="T276" s="562"/>
      <c r="U276" s="562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562"/>
      <c r="AG276" s="562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</row>
    <row r="277" spans="6:57" s="26" customFormat="1" ht="18.75" customHeight="1" x14ac:dyDescent="0.3">
      <c r="F277" s="27"/>
      <c r="G277" s="27"/>
      <c r="H277" s="27"/>
      <c r="I277" s="28"/>
      <c r="J277" s="29"/>
      <c r="L277" s="11"/>
      <c r="M277" s="11"/>
      <c r="N277" s="11"/>
      <c r="O277" s="11"/>
      <c r="P277" s="11"/>
      <c r="Q277" s="11"/>
      <c r="R277" s="11"/>
      <c r="S277" s="11"/>
      <c r="T277" s="562"/>
      <c r="U277" s="562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562"/>
      <c r="AG277" s="562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</row>
    <row r="278" spans="6:57" s="26" customFormat="1" ht="18.75" customHeight="1" x14ac:dyDescent="0.3">
      <c r="F278" s="27"/>
      <c r="G278" s="27"/>
      <c r="H278" s="27"/>
      <c r="I278" s="28"/>
      <c r="J278" s="29"/>
      <c r="L278" s="11"/>
      <c r="M278" s="11"/>
      <c r="N278" s="11"/>
      <c r="O278" s="11"/>
      <c r="P278" s="11"/>
      <c r="Q278" s="11"/>
      <c r="R278" s="11"/>
      <c r="S278" s="11"/>
      <c r="T278" s="562"/>
      <c r="U278" s="562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562"/>
      <c r="AG278" s="562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</row>
    <row r="279" spans="6:57" s="26" customFormat="1" ht="18.75" customHeight="1" x14ac:dyDescent="0.3">
      <c r="F279" s="27"/>
      <c r="G279" s="27"/>
      <c r="H279" s="27"/>
      <c r="I279" s="28"/>
      <c r="J279" s="29"/>
      <c r="L279" s="11"/>
      <c r="M279" s="11"/>
      <c r="N279" s="11"/>
      <c r="O279" s="11"/>
      <c r="P279" s="11"/>
      <c r="Q279" s="11"/>
      <c r="R279" s="11"/>
      <c r="S279" s="11"/>
      <c r="T279" s="562"/>
      <c r="U279" s="562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562"/>
      <c r="AG279" s="562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</row>
    <row r="280" spans="6:57" s="26" customFormat="1" ht="18.75" customHeight="1" x14ac:dyDescent="0.3">
      <c r="F280" s="27"/>
      <c r="G280" s="27"/>
      <c r="H280" s="27"/>
      <c r="I280" s="28"/>
      <c r="J280" s="29"/>
      <c r="L280" s="11"/>
      <c r="M280" s="11"/>
      <c r="N280" s="11"/>
      <c r="O280" s="11"/>
      <c r="P280" s="11"/>
      <c r="Q280" s="11"/>
      <c r="R280" s="11"/>
      <c r="S280" s="11"/>
      <c r="T280" s="562"/>
      <c r="U280" s="562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562"/>
      <c r="AG280" s="562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</row>
    <row r="281" spans="6:57" s="26" customFormat="1" ht="18.75" customHeight="1" x14ac:dyDescent="0.3">
      <c r="F281" s="27"/>
      <c r="G281" s="27"/>
      <c r="H281" s="27"/>
      <c r="I281" s="28"/>
      <c r="J281" s="29"/>
      <c r="L281" s="11"/>
      <c r="M281" s="11"/>
      <c r="N281" s="11"/>
      <c r="O281" s="11"/>
      <c r="P281" s="11"/>
      <c r="Q281" s="11"/>
      <c r="R281" s="11"/>
      <c r="S281" s="11"/>
      <c r="T281" s="562"/>
      <c r="U281" s="562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562"/>
      <c r="AG281" s="562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</row>
    <row r="282" spans="6:57" s="26" customFormat="1" ht="18.75" customHeight="1" x14ac:dyDescent="0.3">
      <c r="F282" s="27"/>
      <c r="G282" s="27"/>
      <c r="H282" s="27"/>
      <c r="I282" s="28"/>
      <c r="J282" s="29"/>
      <c r="L282" s="11"/>
      <c r="M282" s="11"/>
      <c r="N282" s="11"/>
      <c r="O282" s="11"/>
      <c r="P282" s="11"/>
      <c r="Q282" s="11"/>
      <c r="R282" s="11"/>
      <c r="S282" s="11"/>
      <c r="T282" s="562"/>
      <c r="U282" s="562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562"/>
      <c r="AG282" s="562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</row>
    <row r="283" spans="6:57" s="26" customFormat="1" ht="18.75" customHeight="1" x14ac:dyDescent="0.3">
      <c r="F283" s="27"/>
      <c r="G283" s="27"/>
      <c r="H283" s="27"/>
      <c r="I283" s="28"/>
      <c r="J283" s="29"/>
      <c r="L283" s="11"/>
      <c r="M283" s="11"/>
      <c r="N283" s="11"/>
      <c r="O283" s="11"/>
      <c r="P283" s="11"/>
      <c r="Q283" s="11"/>
      <c r="R283" s="11"/>
      <c r="S283" s="11"/>
      <c r="T283" s="562"/>
      <c r="U283" s="562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562"/>
      <c r="AG283" s="562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</row>
    <row r="284" spans="6:57" s="26" customFormat="1" ht="18.75" customHeight="1" x14ac:dyDescent="0.3">
      <c r="F284" s="27"/>
      <c r="G284" s="27"/>
      <c r="H284" s="27"/>
      <c r="I284" s="28"/>
      <c r="J284" s="29"/>
      <c r="L284" s="11"/>
      <c r="M284" s="11"/>
      <c r="N284" s="11"/>
      <c r="O284" s="11"/>
      <c r="P284" s="11"/>
      <c r="Q284" s="11"/>
      <c r="R284" s="11"/>
      <c r="S284" s="11"/>
      <c r="T284" s="562"/>
      <c r="U284" s="562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562"/>
      <c r="AG284" s="562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</row>
    <row r="285" spans="6:57" s="26" customFormat="1" ht="18.75" customHeight="1" x14ac:dyDescent="0.3">
      <c r="F285" s="27"/>
      <c r="G285" s="27"/>
      <c r="H285" s="27"/>
      <c r="I285" s="28"/>
      <c r="J285" s="29"/>
      <c r="L285" s="11"/>
      <c r="M285" s="11"/>
      <c r="N285" s="11"/>
      <c r="O285" s="11"/>
      <c r="P285" s="11"/>
      <c r="Q285" s="11"/>
      <c r="R285" s="11"/>
      <c r="S285" s="11"/>
      <c r="T285" s="562"/>
      <c r="U285" s="562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562"/>
      <c r="AG285" s="562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</row>
    <row r="286" spans="6:57" s="26" customFormat="1" ht="18.75" customHeight="1" x14ac:dyDescent="0.3">
      <c r="F286" s="27"/>
      <c r="G286" s="27"/>
      <c r="H286" s="27"/>
      <c r="I286" s="28"/>
      <c r="J286" s="29"/>
      <c r="L286" s="11"/>
      <c r="M286" s="11"/>
      <c r="N286" s="11"/>
      <c r="O286" s="11"/>
      <c r="P286" s="11"/>
      <c r="Q286" s="11"/>
      <c r="R286" s="11"/>
      <c r="S286" s="11"/>
      <c r="T286" s="562"/>
      <c r="U286" s="562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562"/>
      <c r="AG286" s="562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</row>
    <row r="287" spans="6:57" s="26" customFormat="1" ht="18.75" customHeight="1" x14ac:dyDescent="0.3">
      <c r="F287" s="27"/>
      <c r="G287" s="27"/>
      <c r="H287" s="27"/>
      <c r="I287" s="28"/>
      <c r="J287" s="29"/>
      <c r="L287" s="11"/>
      <c r="M287" s="11"/>
      <c r="N287" s="11"/>
      <c r="O287" s="11"/>
      <c r="P287" s="11"/>
      <c r="Q287" s="11"/>
      <c r="R287" s="11"/>
      <c r="S287" s="11"/>
      <c r="T287" s="562"/>
      <c r="U287" s="562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562"/>
      <c r="AG287" s="562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</row>
    <row r="288" spans="6:57" s="26" customFormat="1" ht="18.75" customHeight="1" x14ac:dyDescent="0.3">
      <c r="F288" s="27"/>
      <c r="G288" s="27"/>
      <c r="H288" s="27"/>
      <c r="I288" s="28"/>
      <c r="J288" s="29"/>
      <c r="L288" s="11"/>
      <c r="M288" s="11"/>
      <c r="N288" s="11"/>
      <c r="O288" s="11"/>
      <c r="P288" s="11"/>
      <c r="Q288" s="11"/>
      <c r="R288" s="11"/>
      <c r="S288" s="11"/>
      <c r="T288" s="562"/>
      <c r="U288" s="562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562"/>
      <c r="AG288" s="562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</row>
    <row r="289" spans="6:57" s="26" customFormat="1" ht="18.75" customHeight="1" x14ac:dyDescent="0.3">
      <c r="F289" s="27"/>
      <c r="G289" s="27"/>
      <c r="H289" s="27"/>
      <c r="I289" s="28"/>
      <c r="J289" s="29"/>
      <c r="L289" s="11"/>
      <c r="M289" s="11"/>
      <c r="N289" s="11"/>
      <c r="O289" s="11"/>
      <c r="P289" s="11"/>
      <c r="Q289" s="11"/>
      <c r="R289" s="11"/>
      <c r="S289" s="11"/>
      <c r="T289" s="562"/>
      <c r="U289" s="562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562"/>
      <c r="AG289" s="562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</row>
    <row r="290" spans="6:57" s="26" customFormat="1" ht="18.75" customHeight="1" x14ac:dyDescent="0.3">
      <c r="F290" s="27"/>
      <c r="G290" s="27"/>
      <c r="H290" s="27"/>
      <c r="I290" s="28"/>
      <c r="J290" s="29"/>
      <c r="L290" s="11"/>
      <c r="M290" s="11"/>
      <c r="N290" s="11"/>
      <c r="O290" s="11"/>
      <c r="P290" s="11"/>
      <c r="Q290" s="11"/>
      <c r="R290" s="11"/>
      <c r="S290" s="11"/>
      <c r="T290" s="562"/>
      <c r="U290" s="562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562"/>
      <c r="AG290" s="562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</row>
    <row r="291" spans="6:57" s="26" customFormat="1" ht="18.75" customHeight="1" x14ac:dyDescent="0.3">
      <c r="F291" s="27"/>
      <c r="G291" s="27"/>
      <c r="H291" s="27"/>
      <c r="I291" s="28"/>
      <c r="J291" s="29"/>
      <c r="L291" s="11"/>
      <c r="M291" s="11"/>
      <c r="N291" s="11"/>
      <c r="O291" s="11"/>
      <c r="P291" s="11"/>
      <c r="Q291" s="11"/>
      <c r="R291" s="11"/>
      <c r="S291" s="11"/>
      <c r="T291" s="562"/>
      <c r="U291" s="562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562"/>
      <c r="AG291" s="562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</row>
    <row r="292" spans="6:57" s="26" customFormat="1" ht="18.75" customHeight="1" x14ac:dyDescent="0.3">
      <c r="F292" s="27"/>
      <c r="G292" s="27"/>
      <c r="H292" s="27"/>
      <c r="I292" s="28"/>
      <c r="J292" s="29"/>
      <c r="L292" s="11"/>
      <c r="M292" s="11"/>
      <c r="N292" s="11"/>
      <c r="O292" s="11"/>
      <c r="P292" s="11"/>
      <c r="Q292" s="11"/>
      <c r="R292" s="11"/>
      <c r="S292" s="11"/>
      <c r="T292" s="562"/>
      <c r="U292" s="562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562"/>
      <c r="AG292" s="562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</row>
    <row r="293" spans="6:57" s="26" customFormat="1" ht="18.75" customHeight="1" x14ac:dyDescent="0.3">
      <c r="F293" s="27"/>
      <c r="G293" s="27"/>
      <c r="H293" s="27"/>
      <c r="I293" s="28"/>
      <c r="J293" s="29"/>
      <c r="L293" s="11"/>
      <c r="M293" s="11"/>
      <c r="N293" s="11"/>
      <c r="O293" s="11"/>
      <c r="P293" s="11"/>
      <c r="Q293" s="11"/>
      <c r="R293" s="11"/>
      <c r="S293" s="11"/>
      <c r="T293" s="562"/>
      <c r="U293" s="562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562"/>
      <c r="AG293" s="562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</row>
    <row r="294" spans="6:57" s="26" customFormat="1" ht="18.75" customHeight="1" x14ac:dyDescent="0.3">
      <c r="F294" s="27"/>
      <c r="G294" s="27"/>
      <c r="H294" s="27"/>
      <c r="I294" s="28"/>
      <c r="J294" s="29"/>
      <c r="L294" s="11"/>
      <c r="M294" s="11"/>
      <c r="N294" s="11"/>
      <c r="O294" s="11"/>
      <c r="P294" s="11"/>
      <c r="Q294" s="11"/>
      <c r="R294" s="11"/>
      <c r="S294" s="11"/>
      <c r="T294" s="562"/>
      <c r="U294" s="562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562"/>
      <c r="AG294" s="562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</row>
    <row r="295" spans="6:57" s="26" customFormat="1" ht="18.75" customHeight="1" x14ac:dyDescent="0.3">
      <c r="F295" s="27"/>
      <c r="G295" s="27"/>
      <c r="H295" s="27"/>
      <c r="I295" s="28"/>
      <c r="J295" s="29"/>
      <c r="L295" s="11"/>
      <c r="M295" s="11"/>
      <c r="N295" s="11"/>
      <c r="O295" s="11"/>
      <c r="P295" s="11"/>
      <c r="Q295" s="11"/>
      <c r="R295" s="11"/>
      <c r="S295" s="11"/>
      <c r="T295" s="562"/>
      <c r="U295" s="562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562"/>
      <c r="AG295" s="562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</row>
    <row r="296" spans="6:57" s="26" customFormat="1" ht="18.75" customHeight="1" x14ac:dyDescent="0.3">
      <c r="F296" s="27"/>
      <c r="G296" s="27"/>
      <c r="H296" s="27"/>
      <c r="I296" s="28"/>
      <c r="J296" s="29"/>
      <c r="L296" s="11"/>
      <c r="M296" s="11"/>
      <c r="N296" s="11"/>
      <c r="O296" s="11"/>
      <c r="P296" s="11"/>
      <c r="Q296" s="11"/>
      <c r="R296" s="11"/>
      <c r="S296" s="11"/>
      <c r="T296" s="562"/>
      <c r="U296" s="562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562"/>
      <c r="AG296" s="562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</row>
    <row r="297" spans="6:57" s="26" customFormat="1" ht="18.75" customHeight="1" x14ac:dyDescent="0.3">
      <c r="F297" s="27"/>
      <c r="G297" s="27"/>
      <c r="H297" s="27"/>
      <c r="I297" s="28"/>
      <c r="J297" s="29"/>
      <c r="L297" s="11"/>
      <c r="M297" s="11"/>
      <c r="N297" s="11"/>
      <c r="O297" s="11"/>
      <c r="P297" s="11"/>
      <c r="Q297" s="11"/>
      <c r="R297" s="11"/>
      <c r="S297" s="11"/>
      <c r="T297" s="562"/>
      <c r="U297" s="562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562"/>
      <c r="AG297" s="562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</row>
    <row r="298" spans="6:57" s="26" customFormat="1" ht="18.75" customHeight="1" x14ac:dyDescent="0.3">
      <c r="F298" s="27"/>
      <c r="G298" s="27"/>
      <c r="H298" s="27"/>
      <c r="I298" s="28"/>
      <c r="J298" s="29"/>
      <c r="L298" s="11"/>
      <c r="M298" s="11"/>
      <c r="N298" s="11"/>
      <c r="O298" s="11"/>
      <c r="P298" s="11"/>
      <c r="Q298" s="11"/>
      <c r="R298" s="11"/>
      <c r="S298" s="11"/>
      <c r="T298" s="562"/>
      <c r="U298" s="562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562"/>
      <c r="AG298" s="562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</row>
    <row r="299" spans="6:57" s="26" customFormat="1" ht="18.75" customHeight="1" x14ac:dyDescent="0.3">
      <c r="F299" s="27"/>
      <c r="G299" s="27"/>
      <c r="H299" s="27"/>
      <c r="I299" s="28"/>
      <c r="J299" s="29"/>
      <c r="L299" s="11"/>
      <c r="M299" s="11"/>
      <c r="N299" s="11"/>
      <c r="O299" s="11"/>
      <c r="P299" s="11"/>
      <c r="Q299" s="11"/>
      <c r="R299" s="11"/>
      <c r="S299" s="11"/>
      <c r="T299" s="562"/>
      <c r="U299" s="562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562"/>
      <c r="AG299" s="562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</row>
    <row r="300" spans="6:57" s="26" customFormat="1" ht="18.75" customHeight="1" x14ac:dyDescent="0.3">
      <c r="F300" s="27"/>
      <c r="G300" s="27"/>
      <c r="H300" s="27"/>
      <c r="I300" s="28"/>
      <c r="J300" s="29"/>
      <c r="L300" s="11"/>
      <c r="M300" s="11"/>
      <c r="N300" s="11"/>
      <c r="O300" s="11"/>
      <c r="P300" s="11"/>
      <c r="Q300" s="11"/>
      <c r="R300" s="11"/>
      <c r="S300" s="11"/>
      <c r="T300" s="562"/>
      <c r="U300" s="562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562"/>
      <c r="AG300" s="562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</row>
    <row r="301" spans="6:57" s="26" customFormat="1" ht="18.75" customHeight="1" x14ac:dyDescent="0.3">
      <c r="F301" s="27"/>
      <c r="G301" s="27"/>
      <c r="H301" s="27"/>
      <c r="I301" s="28"/>
      <c r="J301" s="29"/>
      <c r="L301" s="11"/>
      <c r="M301" s="11"/>
      <c r="N301" s="11"/>
      <c r="O301" s="11"/>
      <c r="P301" s="11"/>
      <c r="Q301" s="11"/>
      <c r="R301" s="11"/>
      <c r="S301" s="11"/>
      <c r="T301" s="562"/>
      <c r="U301" s="562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562"/>
      <c r="AG301" s="562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</row>
    <row r="302" spans="6:57" s="26" customFormat="1" ht="18.75" customHeight="1" x14ac:dyDescent="0.3">
      <c r="F302" s="27"/>
      <c r="G302" s="27"/>
      <c r="H302" s="27"/>
      <c r="I302" s="28"/>
      <c r="J302" s="29"/>
      <c r="L302" s="11"/>
      <c r="M302" s="11"/>
      <c r="N302" s="11"/>
      <c r="O302" s="11"/>
      <c r="P302" s="11"/>
      <c r="Q302" s="11"/>
      <c r="R302" s="11"/>
      <c r="S302" s="11"/>
      <c r="T302" s="562"/>
      <c r="U302" s="562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562"/>
      <c r="AG302" s="562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</row>
    <row r="303" spans="6:57" s="26" customFormat="1" ht="18.75" customHeight="1" x14ac:dyDescent="0.3">
      <c r="F303" s="27"/>
      <c r="G303" s="27"/>
      <c r="H303" s="27"/>
      <c r="I303" s="28"/>
      <c r="J303" s="29"/>
      <c r="L303" s="11"/>
      <c r="M303" s="11"/>
      <c r="N303" s="11"/>
      <c r="O303" s="11"/>
      <c r="P303" s="11"/>
      <c r="Q303" s="11"/>
      <c r="R303" s="11"/>
      <c r="S303" s="11"/>
      <c r="T303" s="562"/>
      <c r="U303" s="562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562"/>
      <c r="AG303" s="562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</row>
    <row r="304" spans="6:57" s="26" customFormat="1" ht="18.75" customHeight="1" x14ac:dyDescent="0.3">
      <c r="F304" s="27"/>
      <c r="G304" s="27"/>
      <c r="H304" s="27"/>
      <c r="I304" s="28"/>
      <c r="J304" s="29"/>
      <c r="L304" s="11"/>
      <c r="M304" s="11"/>
      <c r="N304" s="11"/>
      <c r="O304" s="11"/>
      <c r="P304" s="11"/>
      <c r="Q304" s="11"/>
      <c r="R304" s="11"/>
      <c r="S304" s="11"/>
      <c r="T304" s="562"/>
      <c r="U304" s="562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562"/>
      <c r="AG304" s="562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</row>
    <row r="305" spans="6:57" s="26" customFormat="1" ht="18.75" customHeight="1" x14ac:dyDescent="0.3">
      <c r="F305" s="27"/>
      <c r="G305" s="27"/>
      <c r="H305" s="27"/>
      <c r="I305" s="28"/>
      <c r="J305" s="29"/>
      <c r="L305" s="11"/>
      <c r="M305" s="11"/>
      <c r="N305" s="11"/>
      <c r="O305" s="11"/>
      <c r="P305" s="11"/>
      <c r="Q305" s="11"/>
      <c r="R305" s="11"/>
      <c r="S305" s="11"/>
      <c r="T305" s="562"/>
      <c r="U305" s="562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562"/>
      <c r="AG305" s="562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</row>
    <row r="306" spans="6:57" s="26" customFormat="1" ht="18.75" customHeight="1" x14ac:dyDescent="0.3">
      <c r="F306" s="27"/>
      <c r="G306" s="27"/>
      <c r="H306" s="27"/>
      <c r="I306" s="28"/>
      <c r="J306" s="29"/>
      <c r="L306" s="11"/>
      <c r="M306" s="11"/>
      <c r="N306" s="11"/>
      <c r="O306" s="11"/>
      <c r="P306" s="11"/>
      <c r="Q306" s="11"/>
      <c r="R306" s="11"/>
      <c r="S306" s="11"/>
      <c r="T306" s="562"/>
      <c r="U306" s="562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562"/>
      <c r="AG306" s="562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</row>
    <row r="307" spans="6:57" s="26" customFormat="1" ht="18.75" customHeight="1" x14ac:dyDescent="0.3">
      <c r="F307" s="27"/>
      <c r="G307" s="27"/>
      <c r="H307" s="27"/>
      <c r="I307" s="28"/>
      <c r="J307" s="29"/>
      <c r="L307" s="11"/>
      <c r="M307" s="11"/>
      <c r="N307" s="11"/>
      <c r="O307" s="11"/>
      <c r="P307" s="11"/>
      <c r="Q307" s="11"/>
      <c r="R307" s="11"/>
      <c r="S307" s="11"/>
      <c r="T307" s="562"/>
      <c r="U307" s="562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562"/>
      <c r="AG307" s="562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</row>
    <row r="308" spans="6:57" s="26" customFormat="1" ht="18.75" customHeight="1" x14ac:dyDescent="0.3">
      <c r="F308" s="27"/>
      <c r="G308" s="27"/>
      <c r="H308" s="27"/>
      <c r="I308" s="28"/>
      <c r="J308" s="29"/>
      <c r="L308" s="11"/>
      <c r="M308" s="11"/>
      <c r="N308" s="11"/>
      <c r="O308" s="11"/>
      <c r="P308" s="11"/>
      <c r="Q308" s="11"/>
      <c r="R308" s="11"/>
      <c r="S308" s="11"/>
      <c r="T308" s="562"/>
      <c r="U308" s="562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562"/>
      <c r="AG308" s="562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</row>
    <row r="309" spans="6:57" s="26" customFormat="1" ht="18.75" customHeight="1" x14ac:dyDescent="0.3">
      <c r="F309" s="27"/>
      <c r="G309" s="27"/>
      <c r="H309" s="27"/>
      <c r="I309" s="28"/>
      <c r="J309" s="29"/>
      <c r="L309" s="11"/>
      <c r="M309" s="11"/>
      <c r="N309" s="11"/>
      <c r="O309" s="11"/>
      <c r="P309" s="11"/>
      <c r="Q309" s="11"/>
      <c r="R309" s="11"/>
      <c r="S309" s="11"/>
      <c r="T309" s="562"/>
      <c r="U309" s="562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562"/>
      <c r="AG309" s="562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</row>
    <row r="310" spans="6:57" s="26" customFormat="1" ht="18.75" customHeight="1" x14ac:dyDescent="0.3">
      <c r="F310" s="27"/>
      <c r="G310" s="27"/>
      <c r="H310" s="27"/>
      <c r="I310" s="28"/>
      <c r="J310" s="29"/>
      <c r="L310" s="11"/>
      <c r="M310" s="11"/>
      <c r="N310" s="11"/>
      <c r="O310" s="11"/>
      <c r="P310" s="11"/>
      <c r="Q310" s="11"/>
      <c r="R310" s="11"/>
      <c r="S310" s="11"/>
      <c r="T310" s="562"/>
      <c r="U310" s="562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562"/>
      <c r="AG310" s="562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</row>
    <row r="311" spans="6:57" s="26" customFormat="1" ht="18.75" customHeight="1" x14ac:dyDescent="0.3">
      <c r="F311" s="27"/>
      <c r="G311" s="27"/>
      <c r="H311" s="27"/>
      <c r="I311" s="28"/>
      <c r="J311" s="29"/>
      <c r="L311" s="11"/>
      <c r="M311" s="11"/>
      <c r="N311" s="11"/>
      <c r="O311" s="11"/>
      <c r="P311" s="11"/>
      <c r="Q311" s="11"/>
      <c r="R311" s="11"/>
      <c r="S311" s="11"/>
      <c r="T311" s="562"/>
      <c r="U311" s="562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562"/>
      <c r="AG311" s="562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</row>
    <row r="312" spans="6:57" s="26" customFormat="1" ht="18.75" customHeight="1" x14ac:dyDescent="0.3">
      <c r="F312" s="27"/>
      <c r="G312" s="27"/>
      <c r="H312" s="27"/>
      <c r="I312" s="28"/>
      <c r="J312" s="29"/>
      <c r="L312" s="11"/>
      <c r="M312" s="11"/>
      <c r="N312" s="11"/>
      <c r="O312" s="11"/>
      <c r="P312" s="11"/>
      <c r="Q312" s="11"/>
      <c r="R312" s="11"/>
      <c r="S312" s="11"/>
      <c r="T312" s="567"/>
      <c r="U312" s="567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562"/>
      <c r="AG312" s="562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</row>
    <row r="313" spans="6:57" s="26" customFormat="1" ht="18.75" customHeight="1" x14ac:dyDescent="0.3">
      <c r="F313" s="27"/>
      <c r="G313" s="27"/>
      <c r="H313" s="27"/>
      <c r="I313" s="28"/>
      <c r="J313" s="29"/>
      <c r="L313" s="11"/>
      <c r="M313" s="11"/>
      <c r="N313" s="11"/>
      <c r="O313" s="11"/>
      <c r="P313" s="11"/>
      <c r="Q313" s="11"/>
      <c r="R313" s="11"/>
      <c r="S313" s="11"/>
      <c r="T313" s="567"/>
      <c r="U313" s="567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562"/>
      <c r="AG313" s="562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</row>
    <row r="314" spans="6:57" s="26" customFormat="1" ht="18.75" customHeight="1" x14ac:dyDescent="0.3">
      <c r="F314" s="27"/>
      <c r="G314" s="27"/>
      <c r="H314" s="27"/>
      <c r="I314" s="28"/>
      <c r="J314" s="29"/>
      <c r="L314" s="11"/>
      <c r="M314" s="11"/>
      <c r="N314" s="11"/>
      <c r="O314" s="11"/>
      <c r="P314" s="11"/>
      <c r="Q314" s="11"/>
      <c r="R314" s="11"/>
      <c r="S314" s="11"/>
      <c r="T314" s="567"/>
      <c r="U314" s="567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562"/>
      <c r="AG314" s="562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</row>
    <row r="315" spans="6:57" s="26" customFormat="1" ht="18.75" customHeight="1" x14ac:dyDescent="0.3">
      <c r="F315" s="27"/>
      <c r="G315" s="27"/>
      <c r="H315" s="27"/>
      <c r="I315" s="28"/>
      <c r="J315" s="29"/>
      <c r="L315" s="11"/>
      <c r="M315" s="11"/>
      <c r="N315" s="11"/>
      <c r="O315" s="11"/>
      <c r="P315" s="11"/>
      <c r="Q315" s="11"/>
      <c r="R315" s="11"/>
      <c r="S315" s="84"/>
      <c r="T315" s="567"/>
      <c r="U315" s="567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562"/>
      <c r="AG315" s="562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</row>
    <row r="316" spans="6:57" s="26" customFormat="1" ht="18.75" customHeight="1" x14ac:dyDescent="0.3">
      <c r="F316" s="27"/>
      <c r="G316" s="27"/>
      <c r="H316" s="27"/>
      <c r="I316" s="28"/>
      <c r="J316" s="29"/>
      <c r="L316" s="11"/>
      <c r="M316" s="11"/>
      <c r="N316" s="11"/>
      <c r="O316" s="11"/>
      <c r="P316" s="11"/>
      <c r="Q316" s="11"/>
      <c r="R316" s="11"/>
      <c r="S316" s="84"/>
      <c r="T316" s="567"/>
      <c r="U316" s="567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562"/>
      <c r="AG316" s="562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</row>
    <row r="317" spans="6:57" s="26" customFormat="1" ht="18.75" customHeight="1" x14ac:dyDescent="0.3">
      <c r="F317" s="27"/>
      <c r="G317" s="27"/>
      <c r="H317" s="27"/>
      <c r="I317" s="28"/>
      <c r="J317" s="29"/>
      <c r="L317" s="11"/>
      <c r="M317" s="11"/>
      <c r="N317" s="11"/>
      <c r="O317" s="11"/>
      <c r="P317" s="11"/>
      <c r="Q317" s="11"/>
      <c r="R317" s="11"/>
      <c r="S317" s="84"/>
      <c r="T317" s="567"/>
      <c r="U317" s="567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562"/>
      <c r="AG317" s="562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</row>
    <row r="318" spans="6:57" s="26" customFormat="1" ht="18.75" customHeight="1" x14ac:dyDescent="0.3">
      <c r="F318" s="27"/>
      <c r="G318" s="27"/>
      <c r="H318" s="27"/>
      <c r="I318" s="28"/>
      <c r="J318" s="29"/>
      <c r="L318" s="11"/>
      <c r="M318" s="11"/>
      <c r="N318" s="11"/>
      <c r="O318" s="11"/>
      <c r="P318" s="11"/>
      <c r="Q318" s="11"/>
      <c r="R318" s="11"/>
      <c r="S318" s="84"/>
      <c r="T318" s="567"/>
      <c r="U318" s="567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562"/>
      <c r="AG318" s="562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</row>
    <row r="319" spans="6:57" s="26" customFormat="1" ht="18.75" customHeight="1" x14ac:dyDescent="0.3">
      <c r="F319" s="27"/>
      <c r="G319" s="27"/>
      <c r="H319" s="27"/>
      <c r="I319" s="28"/>
      <c r="J319" s="29"/>
      <c r="L319" s="11"/>
      <c r="M319" s="11"/>
      <c r="N319" s="11"/>
      <c r="O319" s="11"/>
      <c r="P319" s="11"/>
      <c r="Q319" s="11"/>
      <c r="R319" s="11"/>
      <c r="S319" s="84"/>
      <c r="T319" s="567"/>
      <c r="U319" s="567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562"/>
      <c r="AG319" s="562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</row>
    <row r="320" spans="6:57" s="26" customFormat="1" ht="18.75" customHeight="1" x14ac:dyDescent="0.3">
      <c r="F320" s="27"/>
      <c r="G320" s="27"/>
      <c r="H320" s="27"/>
      <c r="I320" s="28"/>
      <c r="J320" s="29"/>
      <c r="L320" s="11"/>
      <c r="M320" s="11"/>
      <c r="N320" s="11"/>
      <c r="O320" s="11"/>
      <c r="P320" s="11"/>
      <c r="Q320" s="11"/>
      <c r="R320" s="11"/>
      <c r="S320" s="84"/>
      <c r="T320" s="567"/>
      <c r="U320" s="567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562"/>
      <c r="AG320" s="562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</row>
    <row r="321" spans="6:57" s="26" customFormat="1" ht="18.75" customHeight="1" x14ac:dyDescent="0.3">
      <c r="F321" s="27"/>
      <c r="G321" s="27"/>
      <c r="H321" s="27"/>
      <c r="I321" s="28"/>
      <c r="J321" s="29"/>
      <c r="L321" s="11"/>
      <c r="M321" s="11"/>
      <c r="N321" s="11"/>
      <c r="O321" s="11"/>
      <c r="P321" s="11"/>
      <c r="Q321" s="11"/>
      <c r="R321" s="11"/>
      <c r="S321" s="84"/>
      <c r="T321" s="567"/>
      <c r="U321" s="567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562"/>
      <c r="AG321" s="562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</row>
    <row r="322" spans="6:57" s="26" customFormat="1" ht="18.75" customHeight="1" x14ac:dyDescent="0.3">
      <c r="F322" s="27"/>
      <c r="G322" s="27"/>
      <c r="H322" s="27"/>
      <c r="I322" s="28"/>
      <c r="J322" s="29"/>
      <c r="L322" s="11"/>
      <c r="M322" s="11"/>
      <c r="N322" s="11"/>
      <c r="O322" s="11"/>
      <c r="P322" s="11"/>
      <c r="Q322" s="11"/>
      <c r="R322" s="11"/>
      <c r="S322" s="84"/>
      <c r="T322" s="567"/>
      <c r="U322" s="567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562"/>
      <c r="AG322" s="562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</row>
    <row r="323" spans="6:57" s="26" customFormat="1" ht="18.75" customHeight="1" x14ac:dyDescent="0.3">
      <c r="F323" s="27"/>
      <c r="G323" s="27"/>
      <c r="H323" s="27"/>
      <c r="I323" s="28"/>
      <c r="J323" s="29"/>
      <c r="L323" s="11"/>
      <c r="M323" s="11"/>
      <c r="N323" s="11"/>
      <c r="O323" s="11"/>
      <c r="P323" s="11"/>
      <c r="Q323" s="11"/>
      <c r="R323" s="11"/>
      <c r="S323" s="84"/>
      <c r="T323" s="567"/>
      <c r="U323" s="567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562"/>
      <c r="AG323" s="562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</row>
    <row r="324" spans="6:57" s="26" customFormat="1" ht="18.75" customHeight="1" x14ac:dyDescent="0.3">
      <c r="F324" s="27"/>
      <c r="G324" s="27"/>
      <c r="H324" s="27"/>
      <c r="I324" s="28"/>
      <c r="J324" s="29"/>
      <c r="L324" s="11"/>
      <c r="M324" s="11"/>
      <c r="N324" s="11"/>
      <c r="O324" s="11"/>
      <c r="P324" s="11"/>
      <c r="Q324" s="11"/>
      <c r="R324" s="11"/>
      <c r="S324" s="84"/>
      <c r="T324" s="567"/>
      <c r="U324" s="567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562"/>
      <c r="AG324" s="562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</row>
    <row r="325" spans="6:57" s="26" customFormat="1" ht="18.75" customHeight="1" x14ac:dyDescent="0.3">
      <c r="F325" s="27"/>
      <c r="G325" s="27"/>
      <c r="H325" s="27"/>
      <c r="I325" s="28"/>
      <c r="J325" s="29"/>
      <c r="L325" s="11"/>
      <c r="M325" s="11"/>
      <c r="N325" s="11"/>
      <c r="O325" s="11"/>
      <c r="P325" s="11"/>
      <c r="Q325" s="11"/>
      <c r="R325" s="11"/>
      <c r="S325" s="84"/>
      <c r="T325" s="567"/>
      <c r="U325" s="567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562"/>
      <c r="AG325" s="562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</row>
    <row r="326" spans="6:57" s="26" customFormat="1" ht="18.75" customHeight="1" x14ac:dyDescent="0.3">
      <c r="F326" s="27"/>
      <c r="G326" s="27"/>
      <c r="H326" s="27"/>
      <c r="I326" s="28"/>
      <c r="J326" s="29"/>
      <c r="L326" s="11"/>
      <c r="M326" s="11"/>
      <c r="N326" s="11"/>
      <c r="O326" s="11"/>
      <c r="P326" s="11"/>
      <c r="Q326" s="11"/>
      <c r="R326" s="11"/>
      <c r="S326" s="84"/>
      <c r="T326" s="567"/>
      <c r="U326" s="567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562"/>
      <c r="AG326" s="562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</row>
    <row r="327" spans="6:57" s="26" customFormat="1" ht="18.75" customHeight="1" x14ac:dyDescent="0.3">
      <c r="F327" s="27"/>
      <c r="G327" s="27"/>
      <c r="H327" s="27"/>
      <c r="I327" s="28"/>
      <c r="J327" s="29"/>
      <c r="L327" s="11"/>
      <c r="M327" s="11"/>
      <c r="N327" s="11"/>
      <c r="O327" s="11"/>
      <c r="P327" s="11"/>
      <c r="Q327" s="11"/>
      <c r="R327" s="11"/>
      <c r="S327" s="84"/>
      <c r="T327" s="567"/>
      <c r="U327" s="567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562"/>
      <c r="AG327" s="562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</row>
    <row r="328" spans="6:57" s="26" customFormat="1" ht="18.75" customHeight="1" x14ac:dyDescent="0.3">
      <c r="F328" s="27"/>
      <c r="G328" s="27"/>
      <c r="H328" s="27"/>
      <c r="I328" s="28"/>
      <c r="J328" s="29"/>
      <c r="L328" s="11"/>
      <c r="M328" s="11"/>
      <c r="N328" s="11"/>
      <c r="O328" s="11"/>
      <c r="P328" s="11"/>
      <c r="Q328" s="11"/>
      <c r="R328" s="11"/>
      <c r="S328" s="84"/>
      <c r="T328" s="567"/>
      <c r="U328" s="567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562"/>
      <c r="AG328" s="562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</row>
    <row r="329" spans="6:57" s="26" customFormat="1" ht="18.75" customHeight="1" x14ac:dyDescent="0.3">
      <c r="F329" s="27"/>
      <c r="G329" s="27"/>
      <c r="H329" s="27"/>
      <c r="I329" s="28"/>
      <c r="J329" s="29"/>
      <c r="L329" s="11"/>
      <c r="M329" s="11"/>
      <c r="N329" s="11"/>
      <c r="O329" s="11"/>
      <c r="P329" s="11"/>
      <c r="Q329" s="11"/>
      <c r="R329" s="11"/>
      <c r="S329" s="84"/>
      <c r="T329" s="567"/>
      <c r="U329" s="567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562"/>
      <c r="AG329" s="562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</row>
    <row r="330" spans="6:57" s="26" customFormat="1" ht="18.75" customHeight="1" x14ac:dyDescent="0.3">
      <c r="F330" s="27"/>
      <c r="G330" s="27"/>
      <c r="H330" s="27"/>
      <c r="I330" s="28"/>
      <c r="J330" s="29"/>
      <c r="L330" s="11"/>
      <c r="M330" s="11"/>
      <c r="N330" s="11"/>
      <c r="O330" s="11"/>
      <c r="P330" s="11"/>
      <c r="Q330" s="11"/>
      <c r="R330" s="11"/>
      <c r="S330" s="84"/>
      <c r="T330" s="567"/>
      <c r="U330" s="567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562"/>
      <c r="AG330" s="562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</row>
    <row r="331" spans="6:57" s="26" customFormat="1" ht="18.75" customHeight="1" x14ac:dyDescent="0.3">
      <c r="F331" s="27"/>
      <c r="G331" s="27"/>
      <c r="H331" s="27"/>
      <c r="I331" s="28"/>
      <c r="J331" s="29"/>
      <c r="L331" s="11"/>
      <c r="M331" s="11"/>
      <c r="N331" s="11"/>
      <c r="O331" s="11"/>
      <c r="P331" s="11"/>
      <c r="Q331" s="11"/>
      <c r="R331" s="11"/>
      <c r="S331" s="84"/>
      <c r="T331" s="567"/>
      <c r="U331" s="567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562"/>
      <c r="AG331" s="562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</row>
    <row r="332" spans="6:57" s="26" customFormat="1" ht="18.75" customHeight="1" x14ac:dyDescent="0.3">
      <c r="F332" s="27"/>
      <c r="G332" s="27"/>
      <c r="H332" s="27"/>
      <c r="I332" s="28"/>
      <c r="J332" s="29"/>
      <c r="L332" s="11"/>
      <c r="M332" s="11"/>
      <c r="N332" s="11"/>
      <c r="O332" s="11"/>
      <c r="P332" s="11"/>
      <c r="Q332" s="11"/>
      <c r="R332" s="11"/>
      <c r="S332" s="84"/>
      <c r="T332" s="567"/>
      <c r="U332" s="567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562"/>
      <c r="AG332" s="562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</row>
    <row r="333" spans="6:57" s="26" customFormat="1" ht="18.75" customHeight="1" x14ac:dyDescent="0.3">
      <c r="F333" s="27"/>
      <c r="G333" s="27"/>
      <c r="H333" s="27"/>
      <c r="I333" s="28"/>
      <c r="J333" s="29"/>
      <c r="L333" s="11"/>
      <c r="M333" s="11"/>
      <c r="N333" s="11"/>
      <c r="O333" s="11"/>
      <c r="P333" s="11"/>
      <c r="Q333" s="11"/>
      <c r="R333" s="11"/>
      <c r="S333" s="84"/>
      <c r="T333" s="567"/>
      <c r="U333" s="567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562"/>
      <c r="AG333" s="562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</row>
    <row r="334" spans="6:57" s="26" customFormat="1" ht="18.75" customHeight="1" x14ac:dyDescent="0.3">
      <c r="F334" s="27"/>
      <c r="G334" s="27"/>
      <c r="H334" s="27"/>
      <c r="I334" s="28"/>
      <c r="J334" s="29"/>
      <c r="L334" s="11"/>
      <c r="M334" s="11"/>
      <c r="N334" s="11"/>
      <c r="O334" s="11"/>
      <c r="P334" s="11"/>
      <c r="Q334" s="11"/>
      <c r="R334" s="11"/>
      <c r="S334" s="84"/>
      <c r="T334" s="567"/>
      <c r="U334" s="567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562"/>
      <c r="AG334" s="562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</row>
    <row r="335" spans="6:57" s="26" customFormat="1" ht="18.75" customHeight="1" x14ac:dyDescent="0.3">
      <c r="F335" s="27"/>
      <c r="G335" s="27"/>
      <c r="H335" s="27"/>
      <c r="I335" s="28"/>
      <c r="J335" s="29"/>
      <c r="L335" s="11"/>
      <c r="M335" s="11"/>
      <c r="N335" s="11"/>
      <c r="O335" s="11"/>
      <c r="P335" s="11"/>
      <c r="Q335" s="11"/>
      <c r="R335" s="11"/>
      <c r="S335" s="84"/>
      <c r="T335" s="567"/>
      <c r="U335" s="567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562"/>
      <c r="AG335" s="562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</row>
    <row r="336" spans="6:57" s="26" customFormat="1" ht="18.75" customHeight="1" x14ac:dyDescent="0.3">
      <c r="F336" s="27"/>
      <c r="G336" s="27"/>
      <c r="H336" s="27"/>
      <c r="I336" s="28"/>
      <c r="J336" s="29"/>
      <c r="L336" s="11"/>
      <c r="M336" s="11"/>
      <c r="N336" s="11"/>
      <c r="O336" s="11"/>
      <c r="P336" s="11"/>
      <c r="Q336" s="11"/>
      <c r="R336" s="11"/>
      <c r="S336" s="84"/>
      <c r="T336" s="567"/>
      <c r="U336" s="567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562"/>
      <c r="AG336" s="562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</row>
    <row r="337" spans="6:57" s="26" customFormat="1" ht="18.75" customHeight="1" x14ac:dyDescent="0.3">
      <c r="F337" s="27"/>
      <c r="G337" s="27"/>
      <c r="H337" s="27"/>
      <c r="I337" s="28"/>
      <c r="J337" s="29"/>
      <c r="L337" s="11"/>
      <c r="M337" s="11"/>
      <c r="N337" s="11"/>
      <c r="O337" s="11"/>
      <c r="P337" s="11"/>
      <c r="Q337" s="11"/>
      <c r="R337" s="11"/>
      <c r="S337" s="84"/>
      <c r="T337" s="567"/>
      <c r="U337" s="567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562"/>
      <c r="AG337" s="562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</row>
    <row r="338" spans="6:57" s="26" customFormat="1" ht="18.75" customHeight="1" x14ac:dyDescent="0.3">
      <c r="F338" s="27"/>
      <c r="G338" s="27"/>
      <c r="H338" s="27"/>
      <c r="I338" s="28"/>
      <c r="J338" s="29"/>
      <c r="L338" s="11"/>
      <c r="M338" s="11"/>
      <c r="N338" s="11"/>
      <c r="O338" s="11"/>
      <c r="P338" s="11"/>
      <c r="Q338" s="11"/>
      <c r="R338" s="11"/>
      <c r="S338" s="84"/>
      <c r="T338" s="567"/>
      <c r="U338" s="567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562"/>
      <c r="AG338" s="562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</row>
    <row r="339" spans="6:57" s="26" customFormat="1" ht="18.75" customHeight="1" x14ac:dyDescent="0.3">
      <c r="F339" s="27"/>
      <c r="G339" s="27"/>
      <c r="H339" s="27"/>
      <c r="I339" s="28"/>
      <c r="J339" s="29"/>
      <c r="L339" s="11"/>
      <c r="M339" s="11"/>
      <c r="N339" s="11"/>
      <c r="O339" s="11"/>
      <c r="P339" s="11"/>
      <c r="Q339" s="11"/>
      <c r="R339" s="11"/>
      <c r="S339" s="84"/>
      <c r="T339" s="567"/>
      <c r="U339" s="567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562"/>
      <c r="AG339" s="562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</row>
    <row r="340" spans="6:57" s="26" customFormat="1" ht="18.75" customHeight="1" x14ac:dyDescent="0.3">
      <c r="F340" s="27"/>
      <c r="G340" s="27"/>
      <c r="H340" s="27"/>
      <c r="I340" s="28"/>
      <c r="J340" s="29"/>
      <c r="L340" s="11"/>
      <c r="M340" s="11"/>
      <c r="N340" s="11"/>
      <c r="O340" s="11"/>
      <c r="P340" s="11"/>
      <c r="Q340" s="11"/>
      <c r="R340" s="11"/>
      <c r="S340" s="84"/>
      <c r="T340" s="567"/>
      <c r="U340" s="567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562"/>
      <c r="AG340" s="562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</row>
    <row r="341" spans="6:57" s="26" customFormat="1" ht="18.75" customHeight="1" x14ac:dyDescent="0.3">
      <c r="F341" s="27"/>
      <c r="G341" s="27"/>
      <c r="H341" s="27"/>
      <c r="I341" s="28"/>
      <c r="J341" s="29"/>
      <c r="L341" s="11"/>
      <c r="M341" s="11"/>
      <c r="N341" s="11"/>
      <c r="O341" s="11"/>
      <c r="P341" s="11"/>
      <c r="Q341" s="11"/>
      <c r="R341" s="11"/>
      <c r="S341" s="84"/>
      <c r="T341" s="567"/>
      <c r="U341" s="567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562"/>
      <c r="AG341" s="562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</row>
    <row r="342" spans="6:57" s="26" customFormat="1" ht="18.75" customHeight="1" x14ac:dyDescent="0.3">
      <c r="F342" s="27"/>
      <c r="G342" s="27"/>
      <c r="H342" s="27"/>
      <c r="I342" s="28"/>
      <c r="J342" s="29"/>
      <c r="L342" s="11"/>
      <c r="M342" s="11"/>
      <c r="N342" s="11"/>
      <c r="O342" s="11"/>
      <c r="P342" s="11"/>
      <c r="Q342" s="11"/>
      <c r="R342" s="11"/>
      <c r="S342" s="84"/>
      <c r="T342" s="567"/>
      <c r="U342" s="567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562"/>
      <c r="AG342" s="562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</row>
    <row r="343" spans="6:57" s="26" customFormat="1" ht="18.75" customHeight="1" x14ac:dyDescent="0.3">
      <c r="F343" s="27"/>
      <c r="G343" s="27"/>
      <c r="H343" s="27"/>
      <c r="I343" s="28"/>
      <c r="J343" s="29"/>
      <c r="L343" s="11"/>
      <c r="M343" s="11"/>
      <c r="N343" s="11"/>
      <c r="O343" s="11"/>
      <c r="P343" s="11"/>
      <c r="Q343" s="11"/>
      <c r="R343" s="11"/>
      <c r="S343" s="84"/>
      <c r="T343" s="567"/>
      <c r="U343" s="567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562"/>
      <c r="AG343" s="562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</row>
    <row r="344" spans="6:57" s="26" customFormat="1" ht="18.75" customHeight="1" x14ac:dyDescent="0.3">
      <c r="F344" s="27"/>
      <c r="G344" s="27"/>
      <c r="H344" s="27"/>
      <c r="I344" s="28"/>
      <c r="J344" s="29"/>
      <c r="L344" s="11"/>
      <c r="M344" s="11"/>
      <c r="N344" s="11"/>
      <c r="O344" s="11"/>
      <c r="P344" s="11"/>
      <c r="Q344" s="11"/>
      <c r="R344" s="11"/>
      <c r="S344" s="84"/>
      <c r="T344" s="567"/>
      <c r="U344" s="567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562"/>
      <c r="AG344" s="562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</row>
    <row r="345" spans="6:57" s="26" customFormat="1" ht="18.75" customHeight="1" x14ac:dyDescent="0.3">
      <c r="F345" s="27"/>
      <c r="G345" s="27"/>
      <c r="H345" s="27"/>
      <c r="I345" s="28"/>
      <c r="J345" s="29"/>
      <c r="L345" s="11"/>
      <c r="M345" s="11"/>
      <c r="N345" s="11"/>
      <c r="O345" s="11"/>
      <c r="P345" s="11"/>
      <c r="Q345" s="11"/>
      <c r="R345" s="11"/>
      <c r="S345" s="84"/>
      <c r="T345" s="567"/>
      <c r="U345" s="567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562"/>
      <c r="AG345" s="562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</row>
    <row r="346" spans="6:57" s="26" customFormat="1" ht="18.75" customHeight="1" x14ac:dyDescent="0.3">
      <c r="F346" s="27"/>
      <c r="G346" s="27"/>
      <c r="H346" s="27"/>
      <c r="I346" s="28"/>
      <c r="J346" s="29"/>
      <c r="L346" s="11"/>
      <c r="M346" s="11"/>
      <c r="N346" s="11"/>
      <c r="O346" s="11"/>
      <c r="P346" s="11"/>
      <c r="Q346" s="11"/>
      <c r="R346" s="11"/>
      <c r="S346" s="84"/>
      <c r="T346" s="567"/>
      <c r="U346" s="567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562"/>
      <c r="AG346" s="562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</row>
    <row r="347" spans="6:57" s="26" customFormat="1" ht="18.75" customHeight="1" x14ac:dyDescent="0.3">
      <c r="F347" s="27"/>
      <c r="G347" s="27"/>
      <c r="H347" s="27"/>
      <c r="I347" s="28"/>
      <c r="J347" s="29"/>
      <c r="L347" s="11"/>
      <c r="M347" s="11"/>
      <c r="N347" s="11"/>
      <c r="O347" s="11"/>
      <c r="P347" s="11"/>
      <c r="Q347" s="11"/>
      <c r="R347" s="11"/>
      <c r="S347" s="84"/>
      <c r="T347" s="567"/>
      <c r="U347" s="567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562"/>
      <c r="AG347" s="562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</row>
    <row r="348" spans="6:57" s="26" customFormat="1" ht="18.75" customHeight="1" x14ac:dyDescent="0.3">
      <c r="F348" s="27"/>
      <c r="G348" s="27"/>
      <c r="H348" s="27"/>
      <c r="I348" s="28"/>
      <c r="J348" s="29"/>
      <c r="L348" s="11"/>
      <c r="M348" s="11"/>
      <c r="N348" s="11"/>
      <c r="O348" s="11"/>
      <c r="P348" s="11"/>
      <c r="Q348" s="11"/>
      <c r="R348" s="11"/>
      <c r="S348" s="84"/>
      <c r="T348" s="567"/>
      <c r="U348" s="567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562"/>
      <c r="AG348" s="562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</row>
    <row r="349" spans="6:57" s="26" customFormat="1" ht="18.75" customHeight="1" x14ac:dyDescent="0.3">
      <c r="F349" s="27"/>
      <c r="G349" s="27"/>
      <c r="H349" s="27"/>
      <c r="I349" s="28"/>
      <c r="J349" s="29"/>
      <c r="L349" s="11"/>
      <c r="M349" s="11"/>
      <c r="N349" s="11"/>
      <c r="O349" s="11"/>
      <c r="P349" s="11"/>
      <c r="Q349" s="11"/>
      <c r="R349" s="11"/>
      <c r="S349" s="84"/>
      <c r="T349" s="567"/>
      <c r="U349" s="567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562"/>
      <c r="AG349" s="562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</row>
    <row r="350" spans="6:57" s="26" customFormat="1" ht="18.75" customHeight="1" x14ac:dyDescent="0.3">
      <c r="F350" s="27"/>
      <c r="G350" s="27"/>
      <c r="H350" s="27"/>
      <c r="I350" s="28"/>
      <c r="J350" s="29"/>
      <c r="L350" s="11"/>
      <c r="M350" s="11"/>
      <c r="N350" s="11"/>
      <c r="O350" s="11"/>
      <c r="P350" s="11"/>
      <c r="Q350" s="11"/>
      <c r="R350" s="11"/>
      <c r="S350" s="84"/>
      <c r="T350" s="567"/>
      <c r="U350" s="567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562"/>
      <c r="AG350" s="562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</row>
    <row r="351" spans="6:57" s="26" customFormat="1" ht="18.75" customHeight="1" x14ac:dyDescent="0.3">
      <c r="F351" s="27"/>
      <c r="G351" s="27"/>
      <c r="H351" s="27"/>
      <c r="I351" s="28"/>
      <c r="J351" s="29"/>
      <c r="L351" s="11"/>
      <c r="M351" s="11"/>
      <c r="N351" s="11"/>
      <c r="O351" s="11"/>
      <c r="P351" s="11"/>
      <c r="Q351" s="11"/>
      <c r="R351" s="11"/>
      <c r="S351" s="84"/>
      <c r="T351" s="567"/>
      <c r="U351" s="567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562"/>
      <c r="AG351" s="562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</row>
    <row r="352" spans="6:57" s="26" customFormat="1" ht="18.75" customHeight="1" x14ac:dyDescent="0.3">
      <c r="F352" s="27"/>
      <c r="G352" s="27"/>
      <c r="H352" s="27"/>
      <c r="I352" s="28"/>
      <c r="J352" s="29"/>
      <c r="L352" s="11"/>
      <c r="M352" s="11"/>
      <c r="N352" s="11"/>
      <c r="O352" s="11"/>
      <c r="P352" s="11"/>
      <c r="Q352" s="11"/>
      <c r="R352" s="11"/>
      <c r="S352" s="84"/>
      <c r="T352" s="567"/>
      <c r="U352" s="567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562"/>
      <c r="AG352" s="562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</row>
    <row r="353" spans="6:57" s="26" customFormat="1" ht="18.75" customHeight="1" x14ac:dyDescent="0.3">
      <c r="F353" s="27"/>
      <c r="G353" s="27"/>
      <c r="H353" s="27"/>
      <c r="I353" s="28"/>
      <c r="J353" s="29"/>
      <c r="L353" s="11"/>
      <c r="M353" s="11"/>
      <c r="N353" s="11"/>
      <c r="O353" s="11"/>
      <c r="P353" s="11"/>
      <c r="Q353" s="11"/>
      <c r="R353" s="11"/>
      <c r="S353" s="84"/>
      <c r="T353" s="567"/>
      <c r="U353" s="567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562"/>
      <c r="AG353" s="562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</row>
    <row r="354" spans="6:57" s="26" customFormat="1" ht="18.75" customHeight="1" x14ac:dyDescent="0.3">
      <c r="F354" s="27"/>
      <c r="G354" s="27"/>
      <c r="H354" s="27"/>
      <c r="I354" s="28"/>
      <c r="J354" s="29"/>
      <c r="L354" s="11"/>
      <c r="M354" s="11"/>
      <c r="N354" s="11"/>
      <c r="O354" s="11"/>
      <c r="P354" s="11"/>
      <c r="Q354" s="11"/>
      <c r="R354" s="11"/>
      <c r="S354" s="84"/>
      <c r="T354" s="567"/>
      <c r="U354" s="567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562"/>
      <c r="AG354" s="562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</row>
    <row r="355" spans="6:57" s="26" customFormat="1" ht="18.75" customHeight="1" x14ac:dyDescent="0.3">
      <c r="F355" s="27"/>
      <c r="G355" s="27"/>
      <c r="H355" s="27"/>
      <c r="I355" s="28"/>
      <c r="J355" s="29"/>
      <c r="L355" s="11"/>
      <c r="M355" s="11"/>
      <c r="N355" s="11"/>
      <c r="O355" s="11"/>
      <c r="P355" s="11"/>
      <c r="Q355" s="11"/>
      <c r="R355" s="11"/>
      <c r="S355" s="84"/>
      <c r="T355" s="567"/>
      <c r="U355" s="567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562"/>
      <c r="AG355" s="562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</row>
    <row r="356" spans="6:57" s="26" customFormat="1" ht="18.75" customHeight="1" x14ac:dyDescent="0.3">
      <c r="F356" s="27"/>
      <c r="G356" s="27"/>
      <c r="H356" s="27"/>
      <c r="I356" s="28"/>
      <c r="J356" s="29"/>
      <c r="L356" s="11"/>
      <c r="M356" s="11"/>
      <c r="N356" s="11"/>
      <c r="O356" s="11"/>
      <c r="P356" s="11"/>
      <c r="Q356" s="11"/>
      <c r="R356" s="11"/>
      <c r="S356" s="84"/>
      <c r="T356" s="567"/>
      <c r="U356" s="567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562"/>
      <c r="AG356" s="562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</row>
    <row r="357" spans="6:57" s="26" customFormat="1" ht="18.75" customHeight="1" x14ac:dyDescent="0.3">
      <c r="F357" s="27"/>
      <c r="G357" s="27"/>
      <c r="H357" s="27"/>
      <c r="I357" s="28"/>
      <c r="J357" s="29"/>
      <c r="L357" s="11"/>
      <c r="M357" s="11"/>
      <c r="N357" s="11"/>
      <c r="O357" s="11"/>
      <c r="P357" s="11"/>
      <c r="Q357" s="11"/>
      <c r="R357" s="11"/>
      <c r="S357" s="84"/>
      <c r="T357" s="567"/>
      <c r="U357" s="567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562"/>
      <c r="AG357" s="562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</row>
    <row r="358" spans="6:57" s="26" customFormat="1" ht="18.75" customHeight="1" x14ac:dyDescent="0.3">
      <c r="F358" s="27"/>
      <c r="G358" s="27"/>
      <c r="H358" s="27"/>
      <c r="I358" s="28"/>
      <c r="J358" s="29"/>
      <c r="L358" s="11"/>
      <c r="M358" s="11"/>
      <c r="N358" s="11"/>
      <c r="O358" s="11"/>
      <c r="P358" s="11"/>
      <c r="Q358" s="11"/>
      <c r="R358" s="11"/>
      <c r="S358" s="84"/>
      <c r="T358" s="567"/>
      <c r="U358" s="567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562"/>
      <c r="AG358" s="562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</row>
    <row r="359" spans="6:57" s="26" customFormat="1" ht="18.75" customHeight="1" x14ac:dyDescent="0.3">
      <c r="F359" s="27"/>
      <c r="G359" s="27"/>
      <c r="H359" s="27"/>
      <c r="I359" s="28"/>
      <c r="J359" s="29"/>
      <c r="L359" s="11"/>
      <c r="M359" s="11"/>
      <c r="N359" s="11"/>
      <c r="O359" s="11"/>
      <c r="P359" s="11"/>
      <c r="Q359" s="11"/>
      <c r="R359" s="11"/>
      <c r="S359" s="84"/>
      <c r="T359" s="567"/>
      <c r="U359" s="567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562"/>
      <c r="AG359" s="562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</row>
    <row r="360" spans="6:57" s="26" customFormat="1" ht="18.75" customHeight="1" x14ac:dyDescent="0.3">
      <c r="F360" s="27"/>
      <c r="G360" s="27"/>
      <c r="H360" s="27"/>
      <c r="I360" s="28"/>
      <c r="J360" s="29"/>
      <c r="L360" s="11"/>
      <c r="M360" s="11"/>
      <c r="N360" s="11"/>
      <c r="O360" s="11"/>
      <c r="P360" s="11"/>
      <c r="Q360" s="11"/>
      <c r="R360" s="11"/>
      <c r="S360" s="84"/>
      <c r="T360" s="567"/>
      <c r="U360" s="567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562"/>
      <c r="AG360" s="562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</row>
    <row r="361" spans="6:57" s="26" customFormat="1" ht="18.75" customHeight="1" x14ac:dyDescent="0.3">
      <c r="F361" s="27"/>
      <c r="G361" s="27"/>
      <c r="H361" s="27"/>
      <c r="I361" s="28"/>
      <c r="J361" s="29"/>
      <c r="L361" s="11"/>
      <c r="M361" s="11"/>
      <c r="N361" s="11"/>
      <c r="O361" s="11"/>
      <c r="P361" s="11"/>
      <c r="Q361" s="11"/>
      <c r="R361" s="11"/>
      <c r="S361" s="84"/>
      <c r="T361" s="567"/>
      <c r="U361" s="567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562"/>
      <c r="AG361" s="562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</row>
    <row r="362" spans="6:57" s="26" customFormat="1" ht="18.75" customHeight="1" x14ac:dyDescent="0.3">
      <c r="F362" s="27"/>
      <c r="G362" s="27"/>
      <c r="H362" s="27"/>
      <c r="I362" s="28"/>
      <c r="J362" s="29"/>
      <c r="L362" s="11"/>
      <c r="M362" s="11"/>
      <c r="N362" s="11"/>
      <c r="O362" s="11"/>
      <c r="P362" s="11"/>
      <c r="Q362" s="11"/>
      <c r="R362" s="11"/>
      <c r="S362" s="84"/>
      <c r="T362" s="567"/>
      <c r="U362" s="567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562"/>
      <c r="AG362" s="562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</row>
    <row r="363" spans="6:57" s="26" customFormat="1" ht="18.75" customHeight="1" x14ac:dyDescent="0.3">
      <c r="F363" s="27"/>
      <c r="G363" s="27"/>
      <c r="H363" s="27"/>
      <c r="I363" s="28"/>
      <c r="J363" s="29"/>
      <c r="L363" s="11"/>
      <c r="M363" s="11"/>
      <c r="N363" s="11"/>
      <c r="O363" s="11"/>
      <c r="P363" s="11"/>
      <c r="Q363" s="11"/>
      <c r="R363" s="11"/>
      <c r="S363" s="84"/>
      <c r="T363" s="567"/>
      <c r="U363" s="567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562"/>
      <c r="AG363" s="562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</row>
    <row r="364" spans="6:57" s="26" customFormat="1" ht="18.75" customHeight="1" x14ac:dyDescent="0.3">
      <c r="F364" s="27"/>
      <c r="G364" s="27"/>
      <c r="H364" s="27"/>
      <c r="I364" s="28"/>
      <c r="J364" s="29"/>
      <c r="L364" s="11"/>
      <c r="M364" s="11"/>
      <c r="N364" s="11"/>
      <c r="O364" s="11"/>
      <c r="P364" s="11"/>
      <c r="Q364" s="11"/>
      <c r="R364" s="11"/>
      <c r="S364" s="84"/>
      <c r="T364" s="567"/>
      <c r="U364" s="567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562"/>
      <c r="AG364" s="562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</row>
    <row r="365" spans="6:57" s="26" customFormat="1" ht="18.75" customHeight="1" x14ac:dyDescent="0.3">
      <c r="F365" s="27"/>
      <c r="G365" s="27"/>
      <c r="H365" s="27"/>
      <c r="I365" s="28"/>
      <c r="J365" s="29"/>
      <c r="L365" s="11"/>
      <c r="M365" s="11"/>
      <c r="N365" s="11"/>
      <c r="O365" s="11"/>
      <c r="P365" s="11"/>
      <c r="Q365" s="11"/>
      <c r="R365" s="11"/>
      <c r="S365" s="84"/>
      <c r="T365" s="567"/>
      <c r="U365" s="567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562"/>
      <c r="AG365" s="562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</row>
    <row r="366" spans="6:57" s="26" customFormat="1" ht="18.75" customHeight="1" x14ac:dyDescent="0.3">
      <c r="F366" s="27"/>
      <c r="G366" s="27"/>
      <c r="H366" s="27"/>
      <c r="I366" s="28"/>
      <c r="J366" s="29"/>
      <c r="L366" s="11"/>
      <c r="M366" s="11"/>
      <c r="N366" s="11"/>
      <c r="O366" s="11"/>
      <c r="P366" s="11"/>
      <c r="Q366" s="11"/>
      <c r="R366" s="11"/>
      <c r="S366" s="84"/>
      <c r="T366" s="567"/>
      <c r="U366" s="567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562"/>
      <c r="AG366" s="562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</row>
    <row r="367" spans="6:57" s="26" customFormat="1" ht="18.75" customHeight="1" x14ac:dyDescent="0.3">
      <c r="F367" s="27"/>
      <c r="G367" s="27"/>
      <c r="H367" s="27"/>
      <c r="I367" s="28"/>
      <c r="J367" s="29"/>
      <c r="L367" s="11"/>
      <c r="M367" s="11"/>
      <c r="N367" s="11"/>
      <c r="O367" s="11"/>
      <c r="P367" s="11"/>
      <c r="Q367" s="11"/>
      <c r="R367" s="11"/>
      <c r="S367" s="84"/>
      <c r="T367" s="567"/>
      <c r="U367" s="567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562"/>
      <c r="AG367" s="562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</row>
    <row r="368" spans="6:57" s="26" customFormat="1" ht="18.75" customHeight="1" x14ac:dyDescent="0.3">
      <c r="F368" s="27"/>
      <c r="G368" s="27"/>
      <c r="H368" s="27"/>
      <c r="I368" s="28"/>
      <c r="J368" s="29"/>
      <c r="L368" s="11"/>
      <c r="M368" s="11"/>
      <c r="N368" s="11"/>
      <c r="O368" s="11"/>
      <c r="P368" s="11"/>
      <c r="Q368" s="11"/>
      <c r="R368" s="11"/>
      <c r="S368" s="84"/>
      <c r="T368" s="567"/>
      <c r="U368" s="567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562"/>
      <c r="AG368" s="562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</row>
    <row r="369" spans="6:57" s="26" customFormat="1" ht="18.75" customHeight="1" x14ac:dyDescent="0.3">
      <c r="F369" s="27"/>
      <c r="G369" s="27"/>
      <c r="H369" s="27"/>
      <c r="I369" s="28"/>
      <c r="J369" s="29"/>
      <c r="L369" s="11"/>
      <c r="M369" s="11"/>
      <c r="N369" s="11"/>
      <c r="O369" s="11"/>
      <c r="P369" s="11"/>
      <c r="Q369" s="11"/>
      <c r="R369" s="11"/>
      <c r="S369" s="84"/>
      <c r="T369" s="567"/>
      <c r="U369" s="567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562"/>
      <c r="AG369" s="562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</row>
    <row r="370" spans="6:57" s="26" customFormat="1" ht="18.75" customHeight="1" x14ac:dyDescent="0.3">
      <c r="F370" s="27"/>
      <c r="G370" s="27"/>
      <c r="H370" s="27"/>
      <c r="I370" s="28"/>
      <c r="J370" s="29"/>
      <c r="L370" s="11"/>
      <c r="M370" s="11"/>
      <c r="N370" s="11"/>
      <c r="O370" s="11"/>
      <c r="P370" s="11"/>
      <c r="Q370" s="11"/>
      <c r="R370" s="11"/>
      <c r="S370" s="84"/>
      <c r="T370" s="567"/>
      <c r="U370" s="567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562"/>
      <c r="AG370" s="562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</row>
    <row r="371" spans="6:57" s="26" customFormat="1" ht="18.75" customHeight="1" x14ac:dyDescent="0.3">
      <c r="F371" s="27"/>
      <c r="G371" s="27"/>
      <c r="H371" s="27"/>
      <c r="I371" s="28"/>
      <c r="J371" s="29"/>
      <c r="L371" s="11"/>
      <c r="M371" s="11"/>
      <c r="N371" s="11"/>
      <c r="O371" s="11"/>
      <c r="P371" s="11"/>
      <c r="Q371" s="11"/>
      <c r="R371" s="11"/>
      <c r="S371" s="84"/>
      <c r="T371" s="567"/>
      <c r="U371" s="567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562"/>
      <c r="AG371" s="562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</row>
    <row r="372" spans="6:57" s="26" customFormat="1" ht="18.75" customHeight="1" x14ac:dyDescent="0.3">
      <c r="F372" s="27"/>
      <c r="G372" s="27"/>
      <c r="H372" s="27"/>
      <c r="I372" s="28"/>
      <c r="J372" s="29"/>
      <c r="L372" s="11"/>
      <c r="M372" s="11"/>
      <c r="N372" s="11"/>
      <c r="O372" s="11"/>
      <c r="P372" s="11"/>
      <c r="Q372" s="11"/>
      <c r="R372" s="11"/>
      <c r="S372" s="84"/>
      <c r="T372" s="567"/>
      <c r="U372" s="567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562"/>
      <c r="AG372" s="562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</row>
    <row r="373" spans="6:57" s="26" customFormat="1" ht="18.75" customHeight="1" x14ac:dyDescent="0.3">
      <c r="F373" s="27"/>
      <c r="G373" s="27"/>
      <c r="H373" s="27"/>
      <c r="I373" s="28"/>
      <c r="J373" s="29"/>
      <c r="L373" s="11"/>
      <c r="M373" s="11"/>
      <c r="N373" s="11"/>
      <c r="O373" s="11"/>
      <c r="P373" s="11"/>
      <c r="Q373" s="11"/>
      <c r="R373" s="11"/>
      <c r="S373" s="84"/>
      <c r="T373" s="567"/>
      <c r="U373" s="567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562"/>
      <c r="AG373" s="562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</row>
    <row r="374" spans="6:57" s="26" customFormat="1" ht="18.75" customHeight="1" x14ac:dyDescent="0.3">
      <c r="F374" s="27"/>
      <c r="G374" s="27"/>
      <c r="H374" s="27"/>
      <c r="I374" s="28"/>
      <c r="J374" s="29"/>
      <c r="L374" s="11"/>
      <c r="M374" s="11"/>
      <c r="N374" s="11"/>
      <c r="O374" s="11"/>
      <c r="P374" s="11"/>
      <c r="Q374" s="11"/>
      <c r="R374" s="11"/>
      <c r="S374" s="84"/>
      <c r="T374" s="567"/>
      <c r="U374" s="567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562"/>
      <c r="AG374" s="562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</row>
    <row r="375" spans="6:57" s="26" customFormat="1" ht="18.75" customHeight="1" x14ac:dyDescent="0.3">
      <c r="F375" s="27"/>
      <c r="G375" s="27"/>
      <c r="H375" s="27"/>
      <c r="I375" s="28"/>
      <c r="J375" s="29"/>
      <c r="L375" s="11"/>
      <c r="M375" s="11"/>
      <c r="N375" s="11"/>
      <c r="O375" s="11"/>
      <c r="P375" s="11"/>
      <c r="Q375" s="11"/>
      <c r="R375" s="11"/>
      <c r="S375" s="84"/>
      <c r="T375" s="567"/>
      <c r="U375" s="567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562"/>
      <c r="AG375" s="562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</row>
    <row r="376" spans="6:57" s="26" customFormat="1" ht="18.75" customHeight="1" x14ac:dyDescent="0.3">
      <c r="F376" s="27"/>
      <c r="G376" s="27"/>
      <c r="H376" s="27"/>
      <c r="I376" s="28"/>
      <c r="J376" s="29"/>
      <c r="L376" s="11"/>
      <c r="M376" s="11"/>
      <c r="N376" s="11"/>
      <c r="O376" s="11"/>
      <c r="P376" s="11"/>
      <c r="Q376" s="11"/>
      <c r="R376" s="11"/>
      <c r="S376" s="84"/>
      <c r="T376" s="567"/>
      <c r="U376" s="567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562"/>
      <c r="AG376" s="562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</row>
    <row r="377" spans="6:57" s="26" customFormat="1" ht="18.75" customHeight="1" x14ac:dyDescent="0.3">
      <c r="F377" s="27"/>
      <c r="G377" s="27"/>
      <c r="H377" s="27"/>
      <c r="I377" s="28"/>
      <c r="J377" s="29"/>
      <c r="L377" s="11"/>
      <c r="M377" s="11"/>
      <c r="N377" s="11"/>
      <c r="O377" s="11"/>
      <c r="P377" s="11"/>
      <c r="Q377" s="11"/>
      <c r="R377" s="11"/>
      <c r="S377" s="84"/>
      <c r="T377" s="567"/>
      <c r="U377" s="567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562"/>
      <c r="AG377" s="562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</row>
    <row r="378" spans="6:57" s="26" customFormat="1" ht="18.75" customHeight="1" x14ac:dyDescent="0.3">
      <c r="F378" s="27"/>
      <c r="G378" s="27"/>
      <c r="H378" s="27"/>
      <c r="I378" s="28"/>
      <c r="J378" s="29"/>
      <c r="L378" s="11"/>
      <c r="M378" s="11"/>
      <c r="N378" s="11"/>
      <c r="O378" s="11"/>
      <c r="P378" s="11"/>
      <c r="Q378" s="11"/>
      <c r="R378" s="11"/>
      <c r="S378" s="84"/>
      <c r="T378" s="567"/>
      <c r="U378" s="567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562"/>
      <c r="AG378" s="562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</row>
    <row r="379" spans="6:57" s="26" customFormat="1" ht="18.75" customHeight="1" x14ac:dyDescent="0.3">
      <c r="F379" s="27"/>
      <c r="G379" s="27"/>
      <c r="H379" s="27"/>
      <c r="I379" s="28"/>
      <c r="J379" s="29"/>
      <c r="L379" s="11"/>
      <c r="M379" s="11"/>
      <c r="N379" s="11"/>
      <c r="O379" s="11"/>
      <c r="P379" s="11"/>
      <c r="Q379" s="11"/>
      <c r="R379" s="11"/>
      <c r="S379" s="84"/>
      <c r="T379" s="567"/>
      <c r="U379" s="567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562"/>
      <c r="AG379" s="562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</row>
    <row r="380" spans="6:57" s="26" customFormat="1" ht="18.75" customHeight="1" x14ac:dyDescent="0.3">
      <c r="F380" s="27"/>
      <c r="G380" s="27"/>
      <c r="H380" s="27"/>
      <c r="I380" s="28"/>
      <c r="J380" s="29"/>
      <c r="L380" s="11"/>
      <c r="M380" s="11"/>
      <c r="N380" s="11"/>
      <c r="O380" s="11"/>
      <c r="P380" s="11"/>
      <c r="Q380" s="11"/>
      <c r="R380" s="11"/>
      <c r="S380" s="84"/>
      <c r="T380" s="567"/>
      <c r="U380" s="567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562"/>
      <c r="AG380" s="562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</row>
    <row r="381" spans="6:57" s="26" customFormat="1" ht="18.75" customHeight="1" x14ac:dyDescent="0.3">
      <c r="F381" s="27"/>
      <c r="G381" s="27"/>
      <c r="H381" s="27"/>
      <c r="I381" s="28"/>
      <c r="J381" s="29"/>
      <c r="L381" s="11"/>
      <c r="M381" s="11"/>
      <c r="N381" s="11"/>
      <c r="O381" s="11"/>
      <c r="P381" s="11"/>
      <c r="Q381" s="11"/>
      <c r="R381" s="11"/>
      <c r="S381" s="84"/>
      <c r="T381" s="567"/>
      <c r="U381" s="567"/>
      <c r="V381" s="11"/>
      <c r="W381" s="11"/>
      <c r="X381" s="11"/>
      <c r="Y381" s="84"/>
      <c r="Z381" s="84"/>
      <c r="AA381" s="84"/>
      <c r="AB381" s="11"/>
      <c r="AC381" s="11"/>
      <c r="AD381" s="11"/>
      <c r="AE381" s="11"/>
      <c r="AF381" s="562"/>
      <c r="AG381" s="562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</row>
    <row r="382" spans="6:57" s="26" customFormat="1" ht="18.75" customHeight="1" x14ac:dyDescent="0.3">
      <c r="F382" s="27"/>
      <c r="G382" s="27"/>
      <c r="H382" s="27"/>
      <c r="I382" s="28"/>
      <c r="J382" s="29"/>
      <c r="L382" s="11"/>
      <c r="M382" s="11"/>
      <c r="N382" s="11"/>
      <c r="O382" s="11"/>
      <c r="P382" s="11"/>
      <c r="Q382" s="11"/>
      <c r="R382" s="11"/>
      <c r="S382" s="84"/>
      <c r="T382" s="567"/>
      <c r="U382" s="567"/>
      <c r="V382" s="11"/>
      <c r="W382" s="11"/>
      <c r="X382" s="11"/>
      <c r="Y382" s="84"/>
      <c r="Z382" s="84"/>
      <c r="AA382" s="84"/>
      <c r="AB382" s="11"/>
      <c r="AC382" s="11"/>
      <c r="AD382" s="11"/>
      <c r="AE382" s="11"/>
      <c r="AF382" s="562"/>
      <c r="AG382" s="562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</row>
    <row r="383" spans="6:57" s="26" customFormat="1" ht="18.75" customHeight="1" x14ac:dyDescent="0.3">
      <c r="F383" s="27"/>
      <c r="G383" s="27"/>
      <c r="H383" s="27"/>
      <c r="I383" s="28"/>
      <c r="J383" s="29"/>
      <c r="L383" s="11"/>
      <c r="M383" s="11"/>
      <c r="N383" s="11"/>
      <c r="O383" s="11"/>
      <c r="P383" s="11"/>
      <c r="Q383" s="11"/>
      <c r="R383" s="11"/>
      <c r="S383" s="84"/>
      <c r="T383" s="567"/>
      <c r="U383" s="567"/>
      <c r="V383" s="11"/>
      <c r="W383" s="11"/>
      <c r="X383" s="11"/>
      <c r="Y383" s="84"/>
      <c r="Z383" s="84"/>
      <c r="AA383" s="84"/>
      <c r="AB383" s="11"/>
      <c r="AC383" s="11"/>
      <c r="AD383" s="11"/>
      <c r="AE383" s="11"/>
      <c r="AF383" s="562"/>
      <c r="AG383" s="562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</row>
    <row r="384" spans="6:57" s="26" customFormat="1" ht="18.75" customHeight="1" x14ac:dyDescent="0.3">
      <c r="F384" s="27"/>
      <c r="G384" s="27"/>
      <c r="H384" s="27"/>
      <c r="I384" s="28"/>
      <c r="J384" s="29"/>
      <c r="L384" s="11"/>
      <c r="M384" s="11"/>
      <c r="N384" s="11"/>
      <c r="O384" s="11"/>
      <c r="P384" s="11"/>
      <c r="Q384" s="11"/>
      <c r="R384" s="11"/>
      <c r="S384" s="84"/>
      <c r="T384" s="567"/>
      <c r="U384" s="567"/>
      <c r="V384" s="11"/>
      <c r="W384" s="11"/>
      <c r="X384" s="11"/>
      <c r="Y384" s="84"/>
      <c r="Z384" s="84"/>
      <c r="AA384" s="84"/>
      <c r="AB384" s="11"/>
      <c r="AC384" s="11"/>
      <c r="AD384" s="11"/>
      <c r="AE384" s="11"/>
      <c r="AF384" s="562"/>
      <c r="AG384" s="562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</row>
    <row r="385" spans="2:57" s="26" customFormat="1" ht="18.75" customHeight="1" x14ac:dyDescent="0.3">
      <c r="F385" s="27"/>
      <c r="G385" s="27"/>
      <c r="H385" s="27"/>
      <c r="I385" s="28"/>
      <c r="J385" s="29"/>
      <c r="L385" s="11"/>
      <c r="M385" s="11"/>
      <c r="N385" s="11"/>
      <c r="O385" s="11"/>
      <c r="P385" s="11"/>
      <c r="Q385" s="11"/>
      <c r="R385" s="11"/>
      <c r="S385" s="84"/>
      <c r="T385" s="567"/>
      <c r="U385" s="567"/>
      <c r="V385" s="11"/>
      <c r="W385" s="11"/>
      <c r="X385" s="11"/>
      <c r="Y385" s="84"/>
      <c r="Z385" s="84"/>
      <c r="AA385" s="84"/>
      <c r="AB385" s="11"/>
      <c r="AC385" s="11"/>
      <c r="AD385" s="11"/>
      <c r="AE385" s="11"/>
      <c r="AF385" s="562"/>
      <c r="AG385" s="562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</row>
    <row r="386" spans="2:57" s="26" customFormat="1" ht="18.75" customHeight="1" x14ac:dyDescent="0.3">
      <c r="F386" s="27"/>
      <c r="G386" s="27"/>
      <c r="H386" s="27"/>
      <c r="I386" s="28"/>
      <c r="J386" s="29"/>
      <c r="L386" s="11"/>
      <c r="M386" s="11"/>
      <c r="N386" s="11"/>
      <c r="O386" s="11"/>
      <c r="P386" s="11"/>
      <c r="Q386" s="11"/>
      <c r="R386" s="11"/>
      <c r="S386" s="84"/>
      <c r="T386" s="567"/>
      <c r="U386" s="567"/>
      <c r="V386" s="11"/>
      <c r="W386" s="11"/>
      <c r="X386" s="11"/>
      <c r="Y386" s="84"/>
      <c r="Z386" s="84"/>
      <c r="AA386" s="84"/>
      <c r="AB386" s="11"/>
      <c r="AC386" s="11"/>
      <c r="AD386" s="11"/>
      <c r="AE386" s="11"/>
      <c r="AF386" s="562"/>
      <c r="AG386" s="562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</row>
    <row r="387" spans="2:57" s="26" customFormat="1" ht="18.75" customHeight="1" x14ac:dyDescent="0.3">
      <c r="F387" s="27"/>
      <c r="G387" s="27"/>
      <c r="H387" s="27"/>
      <c r="I387" s="28"/>
      <c r="J387" s="29"/>
      <c r="L387" s="11"/>
      <c r="M387" s="11"/>
      <c r="N387" s="11"/>
      <c r="O387" s="11"/>
      <c r="P387" s="11"/>
      <c r="Q387" s="11"/>
      <c r="R387" s="11"/>
      <c r="S387" s="84"/>
      <c r="T387" s="567"/>
      <c r="U387" s="567"/>
      <c r="V387" s="11"/>
      <c r="W387" s="11"/>
      <c r="X387" s="11"/>
      <c r="Y387" s="84"/>
      <c r="Z387" s="84"/>
      <c r="AA387" s="84"/>
      <c r="AB387" s="11"/>
      <c r="AC387" s="11"/>
      <c r="AD387" s="11"/>
      <c r="AE387" s="11"/>
      <c r="AF387" s="562"/>
      <c r="AG387" s="562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</row>
    <row r="388" spans="2:57" s="26" customFormat="1" ht="18.75" customHeight="1" x14ac:dyDescent="0.3">
      <c r="F388" s="27"/>
      <c r="G388" s="27"/>
      <c r="H388" s="27"/>
      <c r="I388" s="28"/>
      <c r="J388" s="29"/>
      <c r="L388" s="11"/>
      <c r="M388" s="11"/>
      <c r="N388" s="11"/>
      <c r="O388" s="11"/>
      <c r="P388" s="11"/>
      <c r="Q388" s="11"/>
      <c r="R388" s="11"/>
      <c r="S388" s="84"/>
      <c r="T388" s="567"/>
      <c r="U388" s="567"/>
      <c r="V388" s="11"/>
      <c r="W388" s="11"/>
      <c r="X388" s="11"/>
      <c r="Y388" s="84"/>
      <c r="Z388" s="84"/>
      <c r="AA388" s="84"/>
      <c r="AB388" s="11"/>
      <c r="AC388" s="11"/>
      <c r="AD388" s="11"/>
      <c r="AE388" s="11"/>
      <c r="AF388" s="562"/>
      <c r="AG388" s="562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</row>
    <row r="389" spans="2:57" s="26" customFormat="1" ht="18.75" customHeight="1" x14ac:dyDescent="0.3">
      <c r="F389" s="27"/>
      <c r="G389" s="27"/>
      <c r="H389" s="27"/>
      <c r="I389" s="28"/>
      <c r="J389" s="29"/>
      <c r="L389" s="11"/>
      <c r="M389" s="11"/>
      <c r="N389" s="11"/>
      <c r="O389" s="11"/>
      <c r="P389" s="11"/>
      <c r="Q389" s="11"/>
      <c r="R389" s="11"/>
      <c r="S389" s="84"/>
      <c r="T389" s="567"/>
      <c r="U389" s="567"/>
      <c r="V389" s="11"/>
      <c r="W389" s="11"/>
      <c r="X389" s="11"/>
      <c r="Y389" s="84"/>
      <c r="Z389" s="84"/>
      <c r="AA389" s="84"/>
      <c r="AB389" s="11"/>
      <c r="AC389" s="11"/>
      <c r="AD389" s="11"/>
      <c r="AE389" s="11"/>
      <c r="AF389" s="562"/>
      <c r="AG389" s="562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</row>
    <row r="390" spans="2:57" s="26" customFormat="1" x14ac:dyDescent="0.3">
      <c r="F390" s="27"/>
      <c r="G390" s="27"/>
      <c r="H390" s="27"/>
      <c r="I390" s="28"/>
      <c r="J390" s="29"/>
      <c r="L390" s="11"/>
      <c r="M390" s="11"/>
      <c r="N390" s="11"/>
      <c r="O390" s="11"/>
      <c r="P390" s="11"/>
      <c r="Q390" s="11"/>
      <c r="R390" s="11"/>
      <c r="S390" s="84"/>
      <c r="T390" s="567"/>
      <c r="U390" s="567"/>
      <c r="V390" s="11"/>
      <c r="W390" s="11"/>
      <c r="X390" s="11"/>
      <c r="Y390" s="84"/>
      <c r="Z390" s="84"/>
      <c r="AA390" s="84"/>
      <c r="AB390" s="11"/>
      <c r="AC390" s="11"/>
      <c r="AD390" s="11"/>
      <c r="AE390" s="11"/>
      <c r="AF390" s="562"/>
      <c r="AG390" s="562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</row>
    <row r="391" spans="2:57" s="26" customFormat="1" x14ac:dyDescent="0.3">
      <c r="F391" s="27"/>
      <c r="G391" s="27"/>
      <c r="H391" s="27"/>
      <c r="I391" s="28"/>
      <c r="J391" s="29"/>
      <c r="L391" s="11"/>
      <c r="M391" s="11"/>
      <c r="N391" s="11"/>
      <c r="O391" s="11"/>
      <c r="P391" s="11"/>
      <c r="Q391" s="11"/>
      <c r="R391" s="11"/>
      <c r="S391" s="84"/>
      <c r="T391" s="567"/>
      <c r="U391" s="567"/>
      <c r="V391" s="11"/>
      <c r="W391" s="11"/>
      <c r="X391" s="11"/>
      <c r="Y391" s="84"/>
      <c r="Z391" s="84"/>
      <c r="AA391" s="84"/>
      <c r="AB391" s="11"/>
      <c r="AC391" s="11"/>
      <c r="AD391" s="11"/>
      <c r="AE391" s="11"/>
      <c r="AF391" s="562"/>
      <c r="AG391" s="562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</row>
    <row r="392" spans="2:57" s="26" customFormat="1" x14ac:dyDescent="0.3">
      <c r="F392" s="27"/>
      <c r="G392" s="27"/>
      <c r="H392" s="27"/>
      <c r="I392" s="28"/>
      <c r="J392" s="29"/>
      <c r="L392" s="11"/>
      <c r="M392" s="11"/>
      <c r="N392" s="11"/>
      <c r="O392" s="11"/>
      <c r="P392" s="11"/>
      <c r="Q392" s="11"/>
      <c r="R392" s="11"/>
      <c r="S392" s="84"/>
      <c r="T392" s="567"/>
      <c r="U392" s="567"/>
      <c r="V392" s="11"/>
      <c r="W392" s="11"/>
      <c r="X392" s="11"/>
      <c r="Y392" s="84"/>
      <c r="Z392" s="84"/>
      <c r="AA392" s="84"/>
      <c r="AB392" s="11"/>
      <c r="AC392" s="11"/>
      <c r="AD392" s="11"/>
      <c r="AE392" s="11"/>
      <c r="AF392" s="562"/>
      <c r="AG392" s="562"/>
      <c r="AH392" s="11"/>
      <c r="AI392" s="11"/>
      <c r="AJ392" s="11"/>
      <c r="AK392" s="11"/>
      <c r="AL392" s="11"/>
      <c r="AM392" s="11"/>
      <c r="AN392" s="84"/>
      <c r="AO392" s="84"/>
      <c r="AP392" s="84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</row>
    <row r="393" spans="2:57" s="26" customFormat="1" x14ac:dyDescent="0.3">
      <c r="F393" s="27"/>
      <c r="G393" s="27"/>
      <c r="H393" s="27"/>
      <c r="I393" s="28"/>
      <c r="J393" s="29"/>
      <c r="L393" s="11"/>
      <c r="M393" s="11"/>
      <c r="N393" s="11"/>
      <c r="O393" s="11"/>
      <c r="P393" s="11"/>
      <c r="Q393" s="11"/>
      <c r="R393" s="11"/>
      <c r="S393" s="84"/>
      <c r="T393" s="567"/>
      <c r="U393" s="567"/>
      <c r="V393" s="11"/>
      <c r="W393" s="11"/>
      <c r="X393" s="11"/>
      <c r="Y393" s="84"/>
      <c r="Z393" s="84"/>
      <c r="AA393" s="84"/>
      <c r="AB393" s="11"/>
      <c r="AC393" s="11"/>
      <c r="AD393" s="11"/>
      <c r="AE393" s="11"/>
      <c r="AF393" s="562"/>
      <c r="AG393" s="562"/>
      <c r="AH393" s="11"/>
      <c r="AI393" s="11"/>
      <c r="AJ393" s="11"/>
      <c r="AK393" s="11"/>
      <c r="AL393" s="11"/>
      <c r="AM393" s="11"/>
      <c r="AN393" s="84"/>
      <c r="AO393" s="84"/>
      <c r="AP393" s="84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</row>
    <row r="394" spans="2:57" s="26" customFormat="1" x14ac:dyDescent="0.3">
      <c r="F394" s="27"/>
      <c r="G394" s="27"/>
      <c r="H394" s="27"/>
      <c r="I394" s="28"/>
      <c r="J394" s="29"/>
      <c r="L394" s="11"/>
      <c r="M394" s="11"/>
      <c r="N394" s="11"/>
      <c r="O394" s="11"/>
      <c r="P394" s="11"/>
      <c r="Q394" s="11"/>
      <c r="R394" s="11"/>
      <c r="S394" s="84"/>
      <c r="T394" s="567"/>
      <c r="U394" s="567"/>
      <c r="V394" s="11"/>
      <c r="W394" s="11"/>
      <c r="X394" s="11"/>
      <c r="Y394" s="84"/>
      <c r="Z394" s="84"/>
      <c r="AA394" s="84"/>
      <c r="AB394" s="11"/>
      <c r="AC394" s="11"/>
      <c r="AD394" s="11"/>
      <c r="AE394" s="84"/>
      <c r="AF394" s="567"/>
      <c r="AG394" s="567"/>
      <c r="AH394" s="11"/>
      <c r="AI394" s="11"/>
      <c r="AJ394" s="11"/>
      <c r="AK394" s="11"/>
      <c r="AL394" s="11"/>
      <c r="AM394" s="11"/>
      <c r="AN394" s="84"/>
      <c r="AO394" s="84"/>
      <c r="AP394" s="84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</row>
    <row r="395" spans="2:57" s="26" customFormat="1" x14ac:dyDescent="0.3">
      <c r="F395" s="27"/>
      <c r="G395" s="27"/>
      <c r="H395" s="27"/>
      <c r="I395" s="28"/>
      <c r="J395" s="29"/>
      <c r="L395" s="11"/>
      <c r="M395" s="11"/>
      <c r="N395" s="11"/>
      <c r="O395" s="11"/>
      <c r="P395" s="11"/>
      <c r="Q395" s="11"/>
      <c r="R395" s="11"/>
      <c r="S395" s="84"/>
      <c r="T395" s="567"/>
      <c r="U395" s="567"/>
      <c r="V395" s="11"/>
      <c r="W395" s="11"/>
      <c r="X395" s="11"/>
      <c r="Y395" s="84"/>
      <c r="Z395" s="84"/>
      <c r="AA395" s="84"/>
      <c r="AB395" s="11"/>
      <c r="AC395" s="11"/>
      <c r="AD395" s="11"/>
      <c r="AE395" s="84"/>
      <c r="AF395" s="567"/>
      <c r="AG395" s="567"/>
      <c r="AH395" s="11"/>
      <c r="AI395" s="11"/>
      <c r="AJ395" s="11"/>
      <c r="AK395" s="11"/>
      <c r="AL395" s="11"/>
      <c r="AM395" s="11"/>
      <c r="AN395" s="84"/>
      <c r="AO395" s="84"/>
      <c r="AP395" s="84"/>
      <c r="AQ395" s="11"/>
      <c r="AR395" s="11"/>
      <c r="AS395" s="11"/>
      <c r="AT395" s="84"/>
      <c r="AU395" s="84"/>
      <c r="AV395" s="84"/>
      <c r="AW395" s="11"/>
      <c r="AX395" s="11"/>
      <c r="AY395" s="11"/>
      <c r="AZ395" s="11"/>
      <c r="BA395" s="11"/>
      <c r="BB395" s="11"/>
      <c r="BC395" s="11"/>
      <c r="BD395" s="11"/>
      <c r="BE395" s="11"/>
    </row>
    <row r="396" spans="2:57" s="26" customFormat="1" x14ac:dyDescent="0.3">
      <c r="F396" s="27"/>
      <c r="G396" s="27"/>
      <c r="H396" s="27"/>
      <c r="I396" s="28"/>
      <c r="J396" s="29"/>
      <c r="L396" s="11"/>
      <c r="M396" s="11"/>
      <c r="N396" s="11"/>
      <c r="O396" s="11"/>
      <c r="P396" s="11"/>
      <c r="Q396" s="11"/>
      <c r="R396" s="11"/>
      <c r="S396" s="84"/>
      <c r="T396" s="567"/>
      <c r="U396" s="567"/>
      <c r="V396" s="11"/>
      <c r="W396" s="11"/>
      <c r="X396" s="11"/>
      <c r="Y396" s="84"/>
      <c r="Z396" s="84"/>
      <c r="AA396" s="84"/>
      <c r="AB396" s="11"/>
      <c r="AC396" s="11"/>
      <c r="AD396" s="11"/>
      <c r="AE396" s="84"/>
      <c r="AF396" s="567"/>
      <c r="AG396" s="567"/>
      <c r="AH396" s="11"/>
      <c r="AI396" s="11"/>
      <c r="AJ396" s="11"/>
      <c r="AK396" s="11"/>
      <c r="AL396" s="11"/>
      <c r="AM396" s="11"/>
      <c r="AN396" s="84"/>
      <c r="AO396" s="84"/>
      <c r="AP396" s="84"/>
      <c r="AQ396" s="84"/>
      <c r="AR396" s="84"/>
      <c r="AS396" s="84"/>
      <c r="AT396" s="84"/>
      <c r="AU396" s="84"/>
      <c r="AV396" s="84"/>
      <c r="AW396" s="11"/>
      <c r="AX396" s="11"/>
      <c r="AY396" s="11"/>
      <c r="AZ396" s="11"/>
      <c r="BA396" s="11"/>
      <c r="BB396" s="11"/>
      <c r="BC396" s="11"/>
      <c r="BD396" s="11"/>
      <c r="BE396" s="11"/>
    </row>
    <row r="397" spans="2:57" s="26" customFormat="1" x14ac:dyDescent="0.3">
      <c r="F397" s="27"/>
      <c r="G397" s="27"/>
      <c r="H397" s="27"/>
      <c r="I397" s="28"/>
      <c r="J397" s="29"/>
      <c r="L397" s="11"/>
      <c r="M397" s="11"/>
      <c r="N397" s="11"/>
      <c r="O397" s="11"/>
      <c r="P397" s="11"/>
      <c r="Q397" s="11"/>
      <c r="R397" s="11"/>
      <c r="S397" s="84"/>
      <c r="T397" s="567"/>
      <c r="U397" s="567"/>
      <c r="V397" s="11"/>
      <c r="W397" s="11"/>
      <c r="X397" s="11"/>
      <c r="Y397" s="84"/>
      <c r="Z397" s="84"/>
      <c r="AA397" s="84"/>
      <c r="AB397" s="11"/>
      <c r="AC397" s="11"/>
      <c r="AD397" s="11"/>
      <c r="AE397" s="84"/>
      <c r="AF397" s="567"/>
      <c r="AG397" s="567"/>
      <c r="AH397" s="11"/>
      <c r="AI397" s="11"/>
      <c r="AJ397" s="11"/>
      <c r="AK397" s="11"/>
      <c r="AL397" s="11"/>
      <c r="AM397" s="11"/>
      <c r="AN397" s="84"/>
      <c r="AO397" s="84"/>
      <c r="AP397" s="84"/>
      <c r="AQ397" s="84"/>
      <c r="AR397" s="84"/>
      <c r="AS397" s="84"/>
      <c r="AT397" s="84"/>
      <c r="AU397" s="84"/>
      <c r="AV397" s="84"/>
      <c r="AW397" s="11"/>
      <c r="AX397" s="11"/>
      <c r="AY397" s="11"/>
      <c r="AZ397" s="11"/>
      <c r="BA397" s="11"/>
      <c r="BB397" s="11"/>
      <c r="BC397" s="11"/>
      <c r="BD397" s="11"/>
      <c r="BE397" s="11"/>
    </row>
    <row r="398" spans="2:57" s="26" customFormat="1" x14ac:dyDescent="0.3">
      <c r="F398" s="27"/>
      <c r="G398" s="27"/>
      <c r="H398" s="27"/>
      <c r="I398" s="28"/>
      <c r="J398" s="29"/>
      <c r="L398" s="11"/>
      <c r="M398" s="11"/>
      <c r="N398" s="11"/>
      <c r="O398" s="11"/>
      <c r="P398" s="11"/>
      <c r="Q398" s="11"/>
      <c r="R398" s="11"/>
      <c r="S398" s="84"/>
      <c r="T398" s="567"/>
      <c r="U398" s="567"/>
      <c r="V398" s="11"/>
      <c r="W398" s="11"/>
      <c r="X398" s="11"/>
      <c r="Y398" s="84"/>
      <c r="Z398" s="84"/>
      <c r="AA398" s="84"/>
      <c r="AB398" s="11"/>
      <c r="AC398" s="11"/>
      <c r="AD398" s="11"/>
      <c r="AE398" s="84"/>
      <c r="AF398" s="567"/>
      <c r="AG398" s="567"/>
      <c r="AH398" s="11"/>
      <c r="AI398" s="11"/>
      <c r="AJ398" s="11"/>
      <c r="AK398" s="11"/>
      <c r="AL398" s="11"/>
      <c r="AM398" s="11"/>
      <c r="AN398" s="84"/>
      <c r="AO398" s="84"/>
      <c r="AP398" s="84"/>
      <c r="AQ398" s="84"/>
      <c r="AR398" s="84"/>
      <c r="AS398" s="84"/>
      <c r="AT398" s="84"/>
      <c r="AU398" s="84"/>
      <c r="AV398" s="84"/>
      <c r="AW398" s="11"/>
      <c r="AX398" s="11"/>
      <c r="AY398" s="11"/>
      <c r="AZ398" s="11"/>
      <c r="BA398" s="11"/>
      <c r="BB398" s="11"/>
      <c r="BC398" s="11"/>
      <c r="BD398" s="11"/>
      <c r="BE398" s="11"/>
    </row>
    <row r="399" spans="2:57" s="26" customFormat="1" x14ac:dyDescent="0.3">
      <c r="F399" s="27"/>
      <c r="G399" s="27"/>
      <c r="H399" s="27"/>
      <c r="I399" s="28"/>
      <c r="J399" s="29"/>
      <c r="L399" s="11"/>
      <c r="M399" s="11"/>
      <c r="N399" s="11"/>
      <c r="O399" s="11"/>
      <c r="P399" s="11"/>
      <c r="Q399" s="11"/>
      <c r="R399" s="11"/>
      <c r="S399" s="84"/>
      <c r="T399" s="567"/>
      <c r="U399" s="567"/>
      <c r="V399" s="11"/>
      <c r="W399" s="11"/>
      <c r="X399" s="11"/>
      <c r="Y399" s="84"/>
      <c r="Z399" s="84"/>
      <c r="AA399" s="84"/>
      <c r="AB399" s="11"/>
      <c r="AC399" s="11"/>
      <c r="AD399" s="11"/>
      <c r="AE399" s="84"/>
      <c r="AF399" s="567"/>
      <c r="AG399" s="567"/>
      <c r="AH399" s="11"/>
      <c r="AI399" s="11"/>
      <c r="AJ399" s="11"/>
      <c r="AK399" s="11"/>
      <c r="AL399" s="11"/>
      <c r="AM399" s="11"/>
      <c r="AN399" s="84"/>
      <c r="AO399" s="84"/>
      <c r="AP399" s="84"/>
      <c r="AQ399" s="84"/>
      <c r="AR399" s="84"/>
      <c r="AS399" s="84"/>
      <c r="AT399" s="84"/>
      <c r="AU399" s="84"/>
      <c r="AV399" s="84"/>
      <c r="AW399" s="11"/>
      <c r="AX399" s="11"/>
      <c r="AY399" s="11"/>
      <c r="AZ399" s="11"/>
      <c r="BA399" s="11"/>
      <c r="BB399" s="11"/>
      <c r="BC399" s="11"/>
      <c r="BD399" s="11"/>
      <c r="BE399" s="11"/>
    </row>
    <row r="400" spans="2:57" x14ac:dyDescent="0.3">
      <c r="B400" s="26"/>
      <c r="C400" s="26"/>
      <c r="D400" s="26"/>
      <c r="E400" s="26"/>
      <c r="F400" s="27"/>
      <c r="I400" s="28"/>
      <c r="M400" s="11"/>
      <c r="N400" s="11"/>
      <c r="O400" s="11"/>
      <c r="P400" s="11"/>
      <c r="Q400" s="11"/>
      <c r="R400" s="11"/>
      <c r="V400" s="11"/>
      <c r="W400" s="11"/>
      <c r="X400" s="11"/>
      <c r="AB400" s="11"/>
      <c r="AC400" s="11"/>
      <c r="AD400" s="11"/>
      <c r="AH400" s="11"/>
      <c r="AI400" s="11"/>
      <c r="AJ400" s="11"/>
      <c r="AK400" s="11"/>
      <c r="AL400" s="11"/>
      <c r="AM400" s="11"/>
      <c r="AW400" s="11"/>
      <c r="AX400" s="11"/>
      <c r="AY400" s="11"/>
    </row>
    <row r="401" spans="2:51" x14ac:dyDescent="0.3">
      <c r="B401" s="26"/>
      <c r="C401" s="26"/>
      <c r="D401" s="26"/>
      <c r="E401" s="26"/>
      <c r="F401" s="27"/>
      <c r="I401" s="28"/>
      <c r="M401" s="11"/>
      <c r="N401" s="11"/>
      <c r="O401" s="11"/>
      <c r="P401" s="11"/>
      <c r="Q401" s="11"/>
      <c r="R401" s="11"/>
      <c r="V401" s="11"/>
      <c r="W401" s="11"/>
      <c r="X401" s="11"/>
      <c r="AB401" s="11"/>
      <c r="AC401" s="11"/>
      <c r="AD401" s="11"/>
      <c r="AH401" s="11"/>
      <c r="AI401" s="11"/>
      <c r="AJ401" s="11"/>
      <c r="AK401" s="11"/>
      <c r="AL401" s="11"/>
      <c r="AM401" s="11"/>
      <c r="AW401" s="11"/>
      <c r="AX401" s="11"/>
      <c r="AY401" s="11"/>
    </row>
    <row r="402" spans="2:51" x14ac:dyDescent="0.3">
      <c r="B402" s="26"/>
      <c r="C402" s="26"/>
      <c r="D402" s="26"/>
      <c r="E402" s="26"/>
      <c r="F402" s="27"/>
      <c r="I402" s="28"/>
      <c r="M402" s="11"/>
      <c r="N402" s="11"/>
      <c r="O402" s="11"/>
      <c r="P402" s="11"/>
      <c r="Q402" s="11"/>
      <c r="R402" s="11"/>
      <c r="V402" s="11"/>
      <c r="W402" s="11"/>
      <c r="X402" s="11"/>
      <c r="AB402" s="11"/>
      <c r="AC402" s="11"/>
      <c r="AD402" s="11"/>
      <c r="AH402" s="11"/>
      <c r="AI402" s="11"/>
      <c r="AJ402" s="11"/>
      <c r="AK402" s="11"/>
      <c r="AL402" s="11"/>
      <c r="AM402" s="11"/>
      <c r="AW402" s="11"/>
      <c r="AX402" s="11"/>
      <c r="AY402" s="11"/>
    </row>
    <row r="403" spans="2:51" x14ac:dyDescent="0.3">
      <c r="B403" s="26"/>
      <c r="C403" s="26"/>
      <c r="D403" s="26"/>
      <c r="E403" s="26"/>
      <c r="F403" s="27"/>
      <c r="I403" s="28"/>
      <c r="M403" s="11"/>
      <c r="N403" s="11"/>
      <c r="O403" s="11"/>
      <c r="P403" s="11"/>
      <c r="Q403" s="11"/>
      <c r="R403" s="11"/>
      <c r="V403" s="11"/>
      <c r="W403" s="11"/>
      <c r="X403" s="11"/>
      <c r="AB403" s="11"/>
      <c r="AC403" s="11"/>
      <c r="AD403" s="11"/>
      <c r="AH403" s="11"/>
      <c r="AI403" s="11"/>
      <c r="AJ403" s="11"/>
      <c r="AK403" s="11"/>
      <c r="AL403" s="11"/>
      <c r="AM403" s="11"/>
    </row>
    <row r="404" spans="2:51" x14ac:dyDescent="0.3">
      <c r="B404" s="26"/>
      <c r="C404" s="26"/>
      <c r="D404" s="26"/>
      <c r="E404" s="26"/>
      <c r="F404" s="27"/>
      <c r="I404" s="28"/>
      <c r="M404" s="11"/>
      <c r="N404" s="11"/>
      <c r="O404" s="11"/>
      <c r="P404" s="11"/>
      <c r="Q404" s="11"/>
      <c r="R404" s="11"/>
      <c r="V404" s="11"/>
      <c r="W404" s="11"/>
      <c r="X404" s="11"/>
      <c r="AB404" s="11"/>
      <c r="AC404" s="11"/>
      <c r="AD404" s="11"/>
      <c r="AH404" s="11"/>
      <c r="AI404" s="11"/>
      <c r="AJ404" s="11"/>
      <c r="AK404" s="11"/>
      <c r="AL404" s="11"/>
      <c r="AM404" s="11"/>
    </row>
    <row r="405" spans="2:51" x14ac:dyDescent="0.3">
      <c r="B405" s="26"/>
      <c r="C405" s="26"/>
      <c r="D405" s="26"/>
      <c r="E405" s="26"/>
      <c r="F405" s="27"/>
      <c r="I405" s="28"/>
      <c r="M405" s="11"/>
      <c r="N405" s="11"/>
      <c r="O405" s="11"/>
      <c r="P405" s="11"/>
      <c r="Q405" s="11"/>
      <c r="R405" s="11"/>
      <c r="V405" s="11"/>
      <c r="W405" s="11"/>
      <c r="X405" s="11"/>
      <c r="AB405" s="11"/>
      <c r="AC405" s="11"/>
      <c r="AD405" s="11"/>
      <c r="AH405" s="11"/>
      <c r="AI405" s="11"/>
      <c r="AJ405" s="11"/>
    </row>
    <row r="406" spans="2:51" x14ac:dyDescent="0.3">
      <c r="B406" s="26"/>
      <c r="C406" s="26"/>
      <c r="D406" s="26"/>
      <c r="E406" s="26"/>
      <c r="F406" s="27"/>
      <c r="I406" s="28"/>
      <c r="M406" s="11"/>
      <c r="N406" s="11"/>
      <c r="O406" s="11"/>
      <c r="P406" s="11"/>
      <c r="Q406" s="11"/>
      <c r="R406" s="11"/>
      <c r="V406" s="11"/>
      <c r="W406" s="11"/>
      <c r="X406" s="11"/>
      <c r="AB406" s="11"/>
      <c r="AC406" s="11"/>
      <c r="AD406" s="11"/>
      <c r="AH406" s="11"/>
      <c r="AI406" s="11"/>
      <c r="AJ406" s="11"/>
    </row>
    <row r="407" spans="2:51" x14ac:dyDescent="0.3">
      <c r="B407" s="26"/>
      <c r="C407" s="26"/>
      <c r="D407" s="26"/>
      <c r="E407" s="26"/>
      <c r="F407" s="27"/>
      <c r="I407" s="28"/>
      <c r="M407" s="11"/>
      <c r="N407" s="11"/>
      <c r="O407" s="11"/>
      <c r="P407" s="11"/>
      <c r="Q407" s="11"/>
      <c r="R407" s="11"/>
      <c r="V407" s="11"/>
      <c r="W407" s="11"/>
      <c r="X407" s="11"/>
      <c r="AB407" s="11"/>
      <c r="AC407" s="11"/>
      <c r="AD407" s="11"/>
      <c r="AH407" s="11"/>
      <c r="AI407" s="11"/>
      <c r="AJ407" s="11"/>
    </row>
    <row r="408" spans="2:51" x14ac:dyDescent="0.3">
      <c r="I408" s="28"/>
      <c r="M408" s="11"/>
      <c r="N408" s="11"/>
      <c r="O408" s="11"/>
      <c r="P408" s="11"/>
      <c r="Q408" s="11"/>
      <c r="R408" s="11"/>
      <c r="V408" s="11"/>
      <c r="W408" s="11"/>
      <c r="X408" s="11"/>
      <c r="AH408" s="11"/>
      <c r="AI408" s="11"/>
      <c r="AJ408" s="11"/>
    </row>
    <row r="409" spans="2:51" x14ac:dyDescent="0.3">
      <c r="P409" s="11"/>
      <c r="Q409" s="11"/>
      <c r="R409" s="11"/>
      <c r="V409" s="11"/>
      <c r="W409" s="11"/>
      <c r="X409" s="11"/>
      <c r="AH409" s="11"/>
      <c r="AI409" s="11"/>
      <c r="AJ409" s="11"/>
    </row>
    <row r="410" spans="2:51" x14ac:dyDescent="0.3">
      <c r="P410" s="11"/>
      <c r="Q410" s="11"/>
      <c r="R410" s="11"/>
      <c r="V410" s="11"/>
      <c r="W410" s="11"/>
      <c r="X410" s="11"/>
      <c r="AH410" s="11"/>
      <c r="AI410" s="11"/>
      <c r="AJ410" s="11"/>
    </row>
    <row r="411" spans="2:51" x14ac:dyDescent="0.3">
      <c r="P411" s="11"/>
      <c r="Q411" s="11"/>
      <c r="R411" s="11"/>
      <c r="V411" s="11"/>
      <c r="W411" s="11"/>
      <c r="X411" s="11"/>
      <c r="AH411" s="11"/>
      <c r="AI411" s="11"/>
      <c r="AJ411" s="11"/>
    </row>
    <row r="412" spans="2:51" x14ac:dyDescent="0.3">
      <c r="P412" s="11"/>
      <c r="Q412" s="11"/>
      <c r="R412" s="11"/>
      <c r="V412" s="11"/>
      <c r="W412" s="11"/>
      <c r="X412" s="11"/>
      <c r="AH412" s="11"/>
      <c r="AI412" s="11"/>
      <c r="AJ412" s="11"/>
    </row>
    <row r="413" spans="2:51" x14ac:dyDescent="0.3">
      <c r="Q413" s="11"/>
      <c r="R413" s="11"/>
      <c r="V413" s="11"/>
      <c r="W413" s="11"/>
      <c r="X413" s="11"/>
      <c r="AH413" s="11"/>
      <c r="AI413" s="11"/>
      <c r="AJ413" s="11"/>
    </row>
    <row r="414" spans="2:51" x14ac:dyDescent="0.3">
      <c r="Q414" s="11"/>
      <c r="R414" s="11"/>
      <c r="V414" s="11"/>
      <c r="W414" s="11"/>
      <c r="X414" s="11"/>
      <c r="AH414" s="11"/>
      <c r="AI414" s="11"/>
      <c r="AJ414" s="11"/>
    </row>
    <row r="415" spans="2:51" x14ac:dyDescent="0.3">
      <c r="Q415" s="11"/>
      <c r="R415" s="11"/>
      <c r="V415" s="11"/>
      <c r="W415" s="11"/>
      <c r="X415" s="11"/>
      <c r="AH415" s="11"/>
      <c r="AI415" s="11"/>
      <c r="AJ415" s="11"/>
    </row>
    <row r="416" spans="2:51" x14ac:dyDescent="0.3">
      <c r="Q416" s="11"/>
      <c r="R416" s="11"/>
      <c r="V416" s="11"/>
      <c r="W416" s="11"/>
      <c r="X416" s="11"/>
      <c r="AH416" s="11"/>
      <c r="AI416" s="11"/>
      <c r="AJ416" s="11"/>
    </row>
    <row r="417" spans="17:36" x14ac:dyDescent="0.3">
      <c r="Q417" s="11"/>
      <c r="R417" s="11"/>
      <c r="V417" s="11"/>
      <c r="W417" s="11"/>
      <c r="X417" s="11"/>
      <c r="AH417" s="11"/>
      <c r="AI417" s="11"/>
      <c r="AJ417" s="11"/>
    </row>
    <row r="418" spans="17:36" x14ac:dyDescent="0.3">
      <c r="V418" s="11"/>
      <c r="W418" s="11"/>
      <c r="X418" s="11"/>
      <c r="AI418" s="11"/>
      <c r="AJ418" s="11"/>
    </row>
    <row r="419" spans="17:36" x14ac:dyDescent="0.3">
      <c r="V419" s="11"/>
      <c r="W419" s="11"/>
      <c r="X419" s="11"/>
      <c r="AI419" s="11"/>
      <c r="AJ419" s="11"/>
    </row>
    <row r="420" spans="17:36" x14ac:dyDescent="0.3">
      <c r="V420" s="11"/>
      <c r="W420" s="11"/>
      <c r="X420" s="11"/>
    </row>
    <row r="421" spans="17:36" x14ac:dyDescent="0.3">
      <c r="V421" s="11"/>
      <c r="W421" s="11"/>
      <c r="X421" s="11"/>
    </row>
    <row r="422" spans="17:36" x14ac:dyDescent="0.3">
      <c r="V422" s="11"/>
      <c r="W422" s="11"/>
      <c r="X422" s="11"/>
    </row>
    <row r="423" spans="17:36" x14ac:dyDescent="0.3">
      <c r="V423" s="11"/>
      <c r="W423" s="11"/>
      <c r="X423" s="11"/>
    </row>
    <row r="424" spans="17:36" x14ac:dyDescent="0.3">
      <c r="V424" s="11"/>
      <c r="W424" s="11"/>
      <c r="X424" s="11"/>
    </row>
    <row r="425" spans="17:36" x14ac:dyDescent="0.3">
      <c r="V425" s="11"/>
      <c r="W425" s="11"/>
      <c r="X425" s="11"/>
    </row>
    <row r="426" spans="17:36" x14ac:dyDescent="0.3">
      <c r="V426" s="11"/>
      <c r="W426" s="11"/>
      <c r="X426" s="11"/>
    </row>
    <row r="427" spans="17:36" x14ac:dyDescent="0.3">
      <c r="V427" s="11"/>
      <c r="W427" s="11"/>
      <c r="X427" s="11"/>
    </row>
    <row r="428" spans="17:36" x14ac:dyDescent="0.3">
      <c r="V428" s="11"/>
      <c r="W428" s="11"/>
      <c r="X428" s="11"/>
    </row>
    <row r="429" spans="17:36" x14ac:dyDescent="0.3">
      <c r="V429" s="11"/>
      <c r="W429" s="11"/>
      <c r="X429" s="11"/>
    </row>
    <row r="430" spans="17:36" x14ac:dyDescent="0.3">
      <c r="V430" s="11"/>
      <c r="W430" s="11"/>
      <c r="X430" s="11"/>
    </row>
    <row r="431" spans="17:36" x14ac:dyDescent="0.3">
      <c r="V431" s="11"/>
      <c r="W431" s="11"/>
      <c r="X431" s="11"/>
    </row>
  </sheetData>
  <mergeCells count="9">
    <mergeCell ref="B50:C50"/>
    <mergeCell ref="B30:C30"/>
    <mergeCell ref="C6:D6"/>
    <mergeCell ref="BH16:BI16"/>
    <mergeCell ref="B28:C28"/>
    <mergeCell ref="BG14:BG19"/>
    <mergeCell ref="M6:O6"/>
    <mergeCell ref="BG7:BG12"/>
    <mergeCell ref="B9:C9"/>
  </mergeCells>
  <dataValidations count="17">
    <dataValidation type="list" allowBlank="1" showInputMessage="1" showErrorMessage="1" sqref="E13" xr:uid="{00000000-0002-0000-0100-000000000000}">
      <formula1>$BA$8:$BA$15</formula1>
    </dataValidation>
    <dataValidation type="list" allowBlank="1" showInputMessage="1" showErrorMessage="1" sqref="E35" xr:uid="{00000000-0002-0000-0100-000001000000}">
      <formula1>$M$45:$M$47</formula1>
    </dataValidation>
    <dataValidation type="list" allowBlank="1" showInputMessage="1" showErrorMessage="1" sqref="E34" xr:uid="{00000000-0002-0000-0100-000002000000}">
      <formula1>$M$40:$M$42</formula1>
    </dataValidation>
    <dataValidation type="list" allowBlank="1" showInputMessage="1" showErrorMessage="1" sqref="E12" xr:uid="{00000000-0002-0000-0100-000009000000}">
      <formula1>$AZ$8:$AZ$56</formula1>
    </dataValidation>
    <dataValidation type="list" allowBlank="1" showInputMessage="1" showErrorMessage="1" sqref="E8" xr:uid="{00000000-0002-0000-0100-00000A000000}">
      <formula1>$M$8:$M$56</formula1>
    </dataValidation>
    <dataValidation type="list" allowBlank="1" showInputMessage="1" showErrorMessage="1" sqref="E19" xr:uid="{00000000-0002-0000-0100-000003000000}">
      <formula1>$AW$8:$AW$100</formula1>
    </dataValidation>
    <dataValidation type="list" allowBlank="1" showInputMessage="1" showErrorMessage="1" sqref="E25" xr:uid="{00000000-0002-0000-0100-000007000000}">
      <formula1>$AQ$8:$AQ$203</formula1>
    </dataValidation>
    <dataValidation type="list" allowBlank="1" showInputMessage="1" showErrorMessage="1" sqref="E23" xr:uid="{00000000-0002-0000-0100-00000D000000}">
      <formula1>$AE$8:$AE$200</formula1>
    </dataValidation>
    <dataValidation type="list" allowBlank="1" showInputMessage="1" showErrorMessage="1" sqref="E24" xr:uid="{00000000-0002-0000-0100-00000F000000}">
      <formula1>$AH$8:$AH$224</formula1>
    </dataValidation>
    <dataValidation type="list" allowBlank="1" showInputMessage="1" showErrorMessage="1" sqref="E15" xr:uid="{00000000-0002-0000-0100-00000B000000}">
      <formula1>$P$8:$P$219</formula1>
    </dataValidation>
    <dataValidation type="list" allowBlank="1" showInputMessage="1" showErrorMessage="1" sqref="E16" xr:uid="{00000000-0002-0000-0100-000008000000}">
      <formula1>$S$8:$S$128</formula1>
    </dataValidation>
    <dataValidation type="list" allowBlank="1" showInputMessage="1" showErrorMessage="1" sqref="E21" xr:uid="{00000000-0002-0000-0100-000004000000}">
      <formula1>$Y$8:$Y$187</formula1>
    </dataValidation>
    <dataValidation type="list" allowBlank="1" showInputMessage="1" showErrorMessage="1" sqref="E22" xr:uid="{00000000-0002-0000-0100-000005000000}">
      <formula1>$AB$8:$AB$215</formula1>
    </dataValidation>
    <dataValidation type="list" allowBlank="1" showInputMessage="1" showErrorMessage="1" sqref="E32" xr:uid="{00000000-0002-0000-0100-000006000000}">
      <formula1>$AK$8:$AK$214</formula1>
    </dataValidation>
    <dataValidation type="list" allowBlank="1" showInputMessage="1" showErrorMessage="1" sqref="E33" xr:uid="{00000000-0002-0000-0100-00000C000000}">
      <formula1>$AN$8:$AN$199</formula1>
    </dataValidation>
    <dataValidation type="list" allowBlank="1" showInputMessage="1" showErrorMessage="1" sqref="E36:E45" xr:uid="{00000000-0002-0000-0100-000010000000}">
      <formula1>$AT$8:$AT$201</formula1>
    </dataValidation>
    <dataValidation type="list" allowBlank="1" showInputMessage="1" showErrorMessage="1" sqref="E17" xr:uid="{00000000-0002-0000-0100-00000E000000}">
      <formula1>$V$8:$V$238</formula1>
    </dataValidation>
  </dataValidations>
  <pageMargins left="0.49" right="0.25" top="0.32" bottom="0.16" header="0.35" footer="0.18"/>
  <pageSetup paperSize="9" scale="87" orientation="portrait" r:id="rId1"/>
  <ignoredErrors>
    <ignoredError sqref="E49 D4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95"/>
  <sheetViews>
    <sheetView zoomScaleNormal="100" zoomScaleSheetLayoutView="120" workbookViewId="0">
      <selection activeCell="E35" sqref="E35"/>
    </sheetView>
  </sheetViews>
  <sheetFormatPr baseColWidth="10" defaultColWidth="11.44140625" defaultRowHeight="14.4" x14ac:dyDescent="0.3"/>
  <cols>
    <col min="1" max="1" width="5.6640625" style="26" customWidth="1"/>
    <col min="2" max="2" width="38.6640625" customWidth="1"/>
    <col min="3" max="3" width="35.109375" customWidth="1"/>
    <col min="4" max="4" width="8" customWidth="1"/>
    <col min="5" max="5" width="6.5546875" customWidth="1"/>
    <col min="6" max="31" width="11.44140625" style="26"/>
  </cols>
  <sheetData>
    <row r="1" spans="2:5" s="26" customFormat="1" ht="30" customHeight="1" x14ac:dyDescent="0.3"/>
    <row r="2" spans="2:5" ht="15" customHeight="1" x14ac:dyDescent="0.3">
      <c r="B2" s="13"/>
      <c r="C2" s="669" t="s">
        <v>126</v>
      </c>
      <c r="D2" s="669"/>
      <c r="E2" s="669"/>
    </row>
    <row r="3" spans="2:5" x14ac:dyDescent="0.3">
      <c r="B3" s="13"/>
      <c r="C3" s="669"/>
      <c r="D3" s="669"/>
      <c r="E3" s="669"/>
    </row>
    <row r="4" spans="2:5" ht="19.5" customHeight="1" x14ac:dyDescent="0.3">
      <c r="B4" s="13"/>
      <c r="C4" s="669"/>
      <c r="D4" s="669"/>
      <c r="E4" s="669"/>
    </row>
    <row r="5" spans="2:5" ht="19.8" x14ac:dyDescent="0.3">
      <c r="B5" s="13"/>
      <c r="C5" s="222"/>
      <c r="D5" s="222"/>
      <c r="E5" s="222"/>
    </row>
    <row r="6" spans="2:5" ht="19.8" x14ac:dyDescent="0.3">
      <c r="B6" s="13"/>
      <c r="C6" s="222"/>
      <c r="D6" s="222"/>
      <c r="E6" s="222"/>
    </row>
    <row r="7" spans="2:5" x14ac:dyDescent="0.3">
      <c r="B7" s="210" t="s">
        <v>89</v>
      </c>
      <c r="C7" s="660" t="str">
        <f>'01 Kundenprofil'!C5:E5</f>
        <v xml:space="preserve">Pasculli </v>
      </c>
      <c r="D7" s="660"/>
      <c r="E7" s="670"/>
    </row>
    <row r="8" spans="2:5" x14ac:dyDescent="0.3">
      <c r="B8" s="211" t="s">
        <v>85</v>
      </c>
      <c r="C8" s="660" t="str">
        <f>'01 Kundenprofil'!C6:E6</f>
        <v>Antonio</v>
      </c>
      <c r="D8" s="660"/>
      <c r="E8" s="670"/>
    </row>
    <row r="9" spans="2:5" x14ac:dyDescent="0.3">
      <c r="B9" s="212" t="s">
        <v>26</v>
      </c>
      <c r="C9" s="662"/>
      <c r="D9" s="662"/>
      <c r="E9" s="671"/>
    </row>
    <row r="10" spans="2:5" x14ac:dyDescent="0.3">
      <c r="B10" s="223"/>
      <c r="C10" s="223"/>
      <c r="D10" s="99"/>
      <c r="E10" s="223"/>
    </row>
    <row r="11" spans="2:5" x14ac:dyDescent="0.3">
      <c r="B11" s="223"/>
      <c r="C11" s="224" t="s">
        <v>27</v>
      </c>
      <c r="D11" s="171"/>
      <c r="E11" s="225" t="s">
        <v>28</v>
      </c>
    </row>
    <row r="12" spans="2:5" x14ac:dyDescent="0.3">
      <c r="B12" s="223"/>
      <c r="C12" s="223"/>
      <c r="D12" s="98"/>
      <c r="E12" s="223"/>
    </row>
    <row r="13" spans="2:5" x14ac:dyDescent="0.3">
      <c r="B13" s="223"/>
      <c r="C13" s="224" t="s">
        <v>29</v>
      </c>
      <c r="D13" s="171"/>
      <c r="E13" s="225" t="s">
        <v>28</v>
      </c>
    </row>
    <row r="14" spans="2:5" x14ac:dyDescent="0.3">
      <c r="B14" s="223"/>
      <c r="C14" s="223"/>
      <c r="D14" s="98"/>
      <c r="E14" s="223"/>
    </row>
    <row r="15" spans="2:5" x14ac:dyDescent="0.3">
      <c r="B15" s="223"/>
      <c r="C15" s="224" t="s">
        <v>30</v>
      </c>
      <c r="D15" s="171"/>
      <c r="E15" s="225" t="s">
        <v>28</v>
      </c>
    </row>
    <row r="16" spans="2:5" x14ac:dyDescent="0.3">
      <c r="B16" s="223"/>
      <c r="C16" s="223"/>
      <c r="D16" s="98"/>
      <c r="E16" s="223"/>
    </row>
    <row r="17" spans="2:5" x14ac:dyDescent="0.3">
      <c r="B17" s="223"/>
      <c r="C17" s="224" t="s">
        <v>31</v>
      </c>
      <c r="D17" s="171"/>
      <c r="E17" s="225" t="s">
        <v>28</v>
      </c>
    </row>
    <row r="18" spans="2:5" x14ac:dyDescent="0.3">
      <c r="B18" s="223"/>
      <c r="C18" s="223"/>
      <c r="D18" s="98"/>
      <c r="E18" s="223"/>
    </row>
    <row r="19" spans="2:5" x14ac:dyDescent="0.3">
      <c r="B19" s="223"/>
      <c r="C19" s="224" t="s">
        <v>32</v>
      </c>
      <c r="D19" s="171"/>
      <c r="E19" s="225" t="s">
        <v>28</v>
      </c>
    </row>
    <row r="20" spans="2:5" x14ac:dyDescent="0.3">
      <c r="B20" s="223"/>
      <c r="C20" s="223"/>
      <c r="D20" s="99"/>
      <c r="E20" s="223"/>
    </row>
    <row r="21" spans="2:5" x14ac:dyDescent="0.3">
      <c r="B21" s="223"/>
      <c r="C21" s="224" t="s">
        <v>33</v>
      </c>
      <c r="D21" s="171"/>
      <c r="E21" s="225" t="s">
        <v>28</v>
      </c>
    </row>
    <row r="22" spans="2:5" x14ac:dyDescent="0.3">
      <c r="B22" s="223"/>
      <c r="C22" s="223"/>
      <c r="D22" s="98"/>
      <c r="E22" s="223"/>
    </row>
    <row r="23" spans="2:5" x14ac:dyDescent="0.3">
      <c r="B23" s="223"/>
      <c r="C23" s="224" t="s">
        <v>34</v>
      </c>
      <c r="D23" s="172"/>
      <c r="E23" s="223"/>
    </row>
    <row r="24" spans="2:5" x14ac:dyDescent="0.3">
      <c r="B24" s="223"/>
      <c r="C24" s="223"/>
      <c r="D24" s="99"/>
      <c r="E24" s="223"/>
    </row>
    <row r="25" spans="2:5" x14ac:dyDescent="0.3">
      <c r="B25" s="223"/>
      <c r="C25" s="224" t="s">
        <v>35</v>
      </c>
      <c r="D25" s="171"/>
      <c r="E25" s="225" t="s">
        <v>36</v>
      </c>
    </row>
    <row r="26" spans="2:5" x14ac:dyDescent="0.3">
      <c r="B26" s="223"/>
      <c r="C26" s="30"/>
      <c r="D26" s="30"/>
      <c r="E26" s="30"/>
    </row>
    <row r="27" spans="2:5" x14ac:dyDescent="0.3">
      <c r="B27" s="223"/>
      <c r="C27" s="223"/>
      <c r="D27" s="223"/>
      <c r="E27" s="223"/>
    </row>
    <row r="28" spans="2:5" x14ac:dyDescent="0.3">
      <c r="B28" s="223"/>
      <c r="C28" s="223"/>
      <c r="D28" s="223"/>
      <c r="E28" s="223"/>
    </row>
    <row r="29" spans="2:5" x14ac:dyDescent="0.3">
      <c r="B29" s="223"/>
      <c r="C29" s="223"/>
      <c r="D29" s="223"/>
      <c r="E29" s="223"/>
    </row>
    <row r="30" spans="2:5" x14ac:dyDescent="0.3">
      <c r="B30" s="223"/>
      <c r="C30" s="223"/>
      <c r="D30" s="223"/>
      <c r="E30" s="223"/>
    </row>
    <row r="31" spans="2:5" x14ac:dyDescent="0.3">
      <c r="B31" s="223"/>
      <c r="C31" s="223"/>
      <c r="D31" s="223"/>
      <c r="E31" s="223"/>
    </row>
    <row r="32" spans="2:5" x14ac:dyDescent="0.3">
      <c r="B32" s="223"/>
      <c r="C32" s="223"/>
      <c r="D32" s="223"/>
      <c r="E32" s="223"/>
    </row>
    <row r="33" spans="1:31" x14ac:dyDescent="0.3">
      <c r="B33" s="223"/>
      <c r="C33" s="666" t="s">
        <v>37</v>
      </c>
      <c r="D33" s="667"/>
      <c r="E33" s="668"/>
    </row>
    <row r="34" spans="1:31" x14ac:dyDescent="0.3">
      <c r="B34" s="223"/>
      <c r="C34" s="659" t="s">
        <v>38</v>
      </c>
      <c r="D34" s="660"/>
      <c r="E34" s="227">
        <f>'01 Kundenprofil'!C41</f>
        <v>0</v>
      </c>
    </row>
    <row r="35" spans="1:31" x14ac:dyDescent="0.3">
      <c r="B35" s="223"/>
      <c r="C35" s="659" t="s">
        <v>39</v>
      </c>
      <c r="D35" s="660"/>
      <c r="E35" s="227"/>
    </row>
    <row r="36" spans="1:31" x14ac:dyDescent="0.3">
      <c r="B36" s="223"/>
      <c r="C36" s="661" t="s">
        <v>40</v>
      </c>
      <c r="D36" s="662"/>
      <c r="E36" s="227">
        <f>'01 Kundenprofil'!C43</f>
        <v>0</v>
      </c>
    </row>
    <row r="37" spans="1:31" x14ac:dyDescent="0.3">
      <c r="B37" s="223"/>
      <c r="C37" s="30"/>
      <c r="D37" s="30"/>
      <c r="E37" s="223"/>
    </row>
    <row r="38" spans="1:31" x14ac:dyDescent="0.3">
      <c r="B38" s="663" t="s">
        <v>41</v>
      </c>
      <c r="C38" s="664"/>
      <c r="D38" s="664"/>
      <c r="E38" s="665"/>
    </row>
    <row r="39" spans="1:31" ht="6" customHeight="1" x14ac:dyDescent="0.3">
      <c r="B39" s="30"/>
      <c r="C39" s="223"/>
      <c r="D39" s="223"/>
      <c r="E39" s="223"/>
    </row>
    <row r="40" spans="1:31" ht="24" customHeight="1" x14ac:dyDescent="0.3">
      <c r="B40" s="653"/>
      <c r="C40" s="654"/>
      <c r="D40" s="654"/>
      <c r="E40" s="655"/>
    </row>
    <row r="41" spans="1:31" ht="24" customHeight="1" x14ac:dyDescent="0.3">
      <c r="B41" s="656"/>
      <c r="C41" s="657"/>
      <c r="D41" s="657"/>
      <c r="E41" s="658"/>
    </row>
    <row r="42" spans="1:31" x14ac:dyDescent="0.3">
      <c r="B42" s="13"/>
      <c r="C42" s="13"/>
      <c r="D42" s="13"/>
      <c r="E42" s="13"/>
    </row>
    <row r="43" spans="1:31" x14ac:dyDescent="0.3">
      <c r="B43" s="226"/>
      <c r="C43" s="13"/>
      <c r="D43" s="13"/>
      <c r="E43" s="13"/>
    </row>
    <row r="44" spans="1:31" x14ac:dyDescent="0.3">
      <c r="B44" s="13"/>
      <c r="C44" s="13"/>
      <c r="D44" s="13"/>
      <c r="E44" s="13"/>
    </row>
    <row r="45" spans="1:31" x14ac:dyDescent="0.3">
      <c r="B45" s="13"/>
      <c r="C45" s="13"/>
      <c r="D45" s="13"/>
      <c r="E45" s="13"/>
    </row>
    <row r="46" spans="1:31" x14ac:dyDescent="0.3">
      <c r="B46" s="13"/>
      <c r="C46" s="13"/>
      <c r="D46" s="13"/>
      <c r="E46" s="13"/>
    </row>
    <row r="47" spans="1:31" x14ac:dyDescent="0.3">
      <c r="B47" s="30"/>
      <c r="C47" s="30"/>
      <c r="D47" s="30"/>
      <c r="E47" s="30"/>
    </row>
    <row r="48" spans="1:31" s="189" customFormat="1" x14ac:dyDescent="0.3">
      <c r="A48" s="26"/>
      <c r="B48" s="30"/>
      <c r="C48" s="30"/>
      <c r="D48" s="30"/>
      <c r="E48" s="30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</row>
    <row r="49" s="26" customFormat="1" x14ac:dyDescent="0.3"/>
    <row r="50" s="26" customFormat="1" x14ac:dyDescent="0.3"/>
    <row r="51" s="26" customFormat="1" x14ac:dyDescent="0.3"/>
    <row r="52" s="26" customFormat="1" x14ac:dyDescent="0.3"/>
    <row r="53" s="26" customFormat="1" x14ac:dyDescent="0.3"/>
    <row r="54" s="26" customFormat="1" x14ac:dyDescent="0.3"/>
    <row r="55" s="26" customFormat="1" x14ac:dyDescent="0.3"/>
    <row r="56" s="26" customFormat="1" x14ac:dyDescent="0.3"/>
    <row r="57" s="26" customFormat="1" x14ac:dyDescent="0.3"/>
    <row r="58" s="26" customFormat="1" x14ac:dyDescent="0.3"/>
    <row r="59" s="26" customFormat="1" x14ac:dyDescent="0.3"/>
    <row r="60" s="26" customFormat="1" x14ac:dyDescent="0.3"/>
    <row r="61" s="26" customFormat="1" x14ac:dyDescent="0.3"/>
    <row r="62" s="26" customFormat="1" x14ac:dyDescent="0.3"/>
    <row r="63" s="26" customFormat="1" x14ac:dyDescent="0.3"/>
    <row r="64" s="26" customFormat="1" x14ac:dyDescent="0.3"/>
    <row r="65" s="26" customFormat="1" x14ac:dyDescent="0.3"/>
    <row r="66" s="26" customFormat="1" x14ac:dyDescent="0.3"/>
    <row r="67" s="26" customFormat="1" x14ac:dyDescent="0.3"/>
    <row r="68" s="26" customFormat="1" x14ac:dyDescent="0.3"/>
    <row r="69" s="26" customFormat="1" x14ac:dyDescent="0.3"/>
    <row r="70" s="26" customFormat="1" x14ac:dyDescent="0.3"/>
    <row r="71" s="26" customFormat="1" x14ac:dyDescent="0.3"/>
    <row r="72" s="26" customFormat="1" x14ac:dyDescent="0.3"/>
    <row r="73" s="26" customFormat="1" x14ac:dyDescent="0.3"/>
    <row r="74" s="26" customFormat="1" x14ac:dyDescent="0.3"/>
    <row r="75" s="26" customFormat="1" x14ac:dyDescent="0.3"/>
    <row r="76" s="26" customFormat="1" x14ac:dyDescent="0.3"/>
    <row r="77" s="26" customFormat="1" x14ac:dyDescent="0.3"/>
    <row r="78" s="26" customFormat="1" x14ac:dyDescent="0.3"/>
    <row r="79" s="26" customFormat="1" x14ac:dyDescent="0.3"/>
    <row r="80" s="26" customFormat="1" x14ac:dyDescent="0.3"/>
    <row r="81" s="26" customFormat="1" x14ac:dyDescent="0.3"/>
    <row r="82" s="26" customFormat="1" x14ac:dyDescent="0.3"/>
    <row r="83" s="26" customFormat="1" x14ac:dyDescent="0.3"/>
    <row r="84" s="26" customFormat="1" x14ac:dyDescent="0.3"/>
    <row r="85" s="26" customFormat="1" x14ac:dyDescent="0.3"/>
    <row r="86" s="26" customFormat="1" x14ac:dyDescent="0.3"/>
    <row r="87" s="26" customFormat="1" x14ac:dyDescent="0.3"/>
    <row r="88" s="26" customFormat="1" x14ac:dyDescent="0.3"/>
    <row r="89" s="26" customFormat="1" x14ac:dyDescent="0.3"/>
    <row r="90" s="26" customFormat="1" x14ac:dyDescent="0.3"/>
    <row r="91" s="26" customFormat="1" x14ac:dyDescent="0.3"/>
    <row r="92" s="26" customFormat="1" x14ac:dyDescent="0.3"/>
    <row r="93" s="26" customFormat="1" x14ac:dyDescent="0.3"/>
    <row r="94" s="26" customFormat="1" x14ac:dyDescent="0.3"/>
    <row r="95" s="26" customFormat="1" x14ac:dyDescent="0.3"/>
  </sheetData>
  <mergeCells count="11">
    <mergeCell ref="C33:E33"/>
    <mergeCell ref="C2:E4"/>
    <mergeCell ref="C7:E7"/>
    <mergeCell ref="C9:E9"/>
    <mergeCell ref="C8:E8"/>
    <mergeCell ref="B40:E40"/>
    <mergeCell ref="B41:E41"/>
    <mergeCell ref="C34:D34"/>
    <mergeCell ref="C35:D35"/>
    <mergeCell ref="C36:D36"/>
    <mergeCell ref="B38:E38"/>
  </mergeCells>
  <conditionalFormatting sqref="C7:E9">
    <cfRule type="cellIs" dxfId="8" priority="2" operator="equal">
      <formula>0</formula>
    </cfRule>
  </conditionalFormatting>
  <conditionalFormatting sqref="E34:E36">
    <cfRule type="cellIs" dxfId="7" priority="4" operator="equal">
      <formula>0</formula>
    </cfRule>
    <cfRule type="cellIs" dxfId="6" priority="5" operator="equal">
      <formula>"X"</formula>
    </cfRule>
    <cfRule type="cellIs" dxfId="5" priority="6" operator="equal">
      <formula>"x"</formula>
    </cfRule>
  </conditionalFormatting>
  <pageMargins left="0.70866141732283472" right="0.70866141732283472" top="0.78740157480314965" bottom="0.78740157480314965" header="0.31496062992125984" footer="0.31496062992125984"/>
  <pageSetup paperSize="9" scale="98" orientation="portrait" r:id="rId1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BN385"/>
  <sheetViews>
    <sheetView tabSelected="1" zoomScaleNormal="100" zoomScaleSheetLayoutView="57" workbookViewId="0">
      <selection activeCell="Y35" sqref="Y35"/>
    </sheetView>
  </sheetViews>
  <sheetFormatPr baseColWidth="10" defaultRowHeight="15.6" outlineLevelCol="1" x14ac:dyDescent="0.3"/>
  <cols>
    <col min="1" max="1" width="5.5546875" style="26" customWidth="1"/>
    <col min="2" max="2" width="3.6640625" customWidth="1"/>
    <col min="3" max="3" width="2.5546875" style="3" customWidth="1"/>
    <col min="4" max="4" width="25.6640625" style="1" customWidth="1"/>
    <col min="5" max="5" width="14.5546875" style="1" customWidth="1"/>
    <col min="6" max="6" width="13.6640625" style="1" customWidth="1"/>
    <col min="7" max="8" width="5.109375" style="1" customWidth="1"/>
    <col min="9" max="10" width="5.109375" style="2" customWidth="1"/>
    <col min="11" max="12" width="5.109375" style="1" customWidth="1"/>
    <col min="13" max="13" width="10.6640625" style="2" customWidth="1"/>
    <col min="14" max="14" width="6.44140625" style="2" customWidth="1"/>
    <col min="15" max="15" width="5.109375" style="1" customWidth="1"/>
    <col min="16" max="16" width="22.6640625" style="2" customWidth="1"/>
    <col min="17" max="17" width="5.33203125" style="3" customWidth="1"/>
    <col min="18" max="18" width="5.5546875" style="3" customWidth="1"/>
    <col min="19" max="19" width="17" style="228" customWidth="1" outlineLevel="1"/>
    <col min="20" max="20" width="17.5546875" style="502" customWidth="1" outlineLevel="1"/>
    <col min="21" max="21" width="18.109375" style="495" customWidth="1" outlineLevel="1"/>
    <col min="22" max="22" width="39.5546875" style="495" customWidth="1" outlineLevel="1"/>
    <col min="23" max="23" width="32" style="531" customWidth="1" outlineLevel="1"/>
    <col min="24" max="24" width="25.5546875" style="495" customWidth="1" outlineLevel="1"/>
    <col min="25" max="25" width="17.33203125" style="495" customWidth="1" outlineLevel="1"/>
    <col min="26" max="26" width="11.33203125" style="495" customWidth="1" outlineLevel="1"/>
    <col min="27" max="27" width="14.33203125" style="495" customWidth="1" outlineLevel="1"/>
    <col min="28" max="28" width="20.33203125" style="495" customWidth="1" outlineLevel="1"/>
    <col min="29" max="29" width="3.6640625" style="337" customWidth="1" outlineLevel="1"/>
    <col min="30" max="30" width="26.88671875" style="495" customWidth="1" outlineLevel="1"/>
    <col min="31" max="31" width="20.88671875" style="337" customWidth="1" outlineLevel="1"/>
    <col min="32" max="32" width="11.44140625" style="337" customWidth="1" outlineLevel="1"/>
    <col min="33" max="33" width="11.109375" style="337" customWidth="1" outlineLevel="1"/>
    <col min="34" max="34" width="10.88671875" style="495" customWidth="1" outlineLevel="1"/>
    <col min="35" max="35" width="12.5546875" style="337" customWidth="1" outlineLevel="1"/>
    <col min="36" max="36" width="35.109375" style="531" customWidth="1" outlineLevel="1"/>
    <col min="37" max="37" width="17.33203125" style="337" customWidth="1" outlineLevel="1"/>
    <col min="38" max="38" width="14.6640625" style="337" customWidth="1" outlineLevel="1"/>
    <col min="39" max="39" width="13.88671875" style="337" customWidth="1" outlineLevel="1"/>
    <col min="40" max="40" width="11.109375" style="337" customWidth="1" outlineLevel="1"/>
    <col min="41" max="43" width="5.44140625" style="337" customWidth="1" outlineLevel="1"/>
    <col min="44" max="44" width="11.44140625" style="26" customWidth="1" outlineLevel="1"/>
    <col min="45" max="66" width="11.44140625" style="26"/>
  </cols>
  <sheetData>
    <row r="1" spans="2:43" s="26" customFormat="1" ht="49.5" customHeight="1" x14ac:dyDescent="0.3">
      <c r="C1" s="3"/>
      <c r="D1" s="3"/>
      <c r="E1" s="3"/>
      <c r="F1" s="3"/>
      <c r="G1" s="3"/>
      <c r="H1" s="3"/>
      <c r="I1" s="4"/>
      <c r="J1" s="4"/>
      <c r="K1" s="3"/>
      <c r="L1" s="3"/>
      <c r="M1" s="4"/>
      <c r="N1" s="4"/>
      <c r="O1" s="3"/>
      <c r="P1" s="4"/>
      <c r="Q1" s="3"/>
      <c r="R1" s="3"/>
      <c r="S1" s="228"/>
      <c r="T1" s="502"/>
      <c r="U1" s="495"/>
      <c r="V1" s="495"/>
      <c r="W1" s="531"/>
      <c r="X1" s="495"/>
      <c r="Y1" s="495"/>
      <c r="Z1" s="495"/>
      <c r="AA1" s="495"/>
      <c r="AB1" s="495"/>
      <c r="AC1" s="337"/>
      <c r="AD1" s="495"/>
      <c r="AE1" s="337"/>
      <c r="AF1" s="337"/>
      <c r="AG1" s="337"/>
      <c r="AH1" s="495"/>
      <c r="AI1" s="337"/>
      <c r="AJ1" s="531"/>
      <c r="AK1" s="337"/>
      <c r="AL1" s="337"/>
      <c r="AM1" s="337"/>
      <c r="AN1" s="337"/>
      <c r="AO1" s="337"/>
      <c r="AP1" s="337"/>
      <c r="AQ1" s="337"/>
    </row>
    <row r="2" spans="2:43" ht="51.75" customHeight="1" x14ac:dyDescent="0.3">
      <c r="B2" s="7"/>
      <c r="C2" s="7"/>
      <c r="D2" s="720"/>
      <c r="E2" s="720"/>
      <c r="F2" s="720"/>
      <c r="G2" s="720"/>
      <c r="H2" s="720"/>
      <c r="I2" s="720"/>
      <c r="K2" s="30"/>
      <c r="L2" s="30"/>
      <c r="M2" s="717"/>
      <c r="N2" s="717"/>
      <c r="O2" s="717"/>
      <c r="P2" s="717"/>
    </row>
    <row r="3" spans="2:43" ht="9.75" customHeight="1" x14ac:dyDescent="0.3">
      <c r="B3" s="7"/>
      <c r="C3" s="7"/>
      <c r="D3" s="720"/>
      <c r="E3" s="720"/>
      <c r="F3" s="720"/>
      <c r="G3" s="720"/>
      <c r="H3" s="720"/>
      <c r="I3" s="720"/>
      <c r="J3" s="8"/>
      <c r="K3" s="7"/>
      <c r="L3" s="7"/>
      <c r="M3" s="717"/>
      <c r="N3" s="717"/>
      <c r="O3" s="717"/>
      <c r="P3" s="717"/>
    </row>
    <row r="4" spans="2:43" ht="9.75" customHeight="1" x14ac:dyDescent="0.45">
      <c r="B4" s="7"/>
      <c r="C4" s="7"/>
      <c r="D4" s="7"/>
      <c r="E4" s="7"/>
      <c r="F4" s="7"/>
      <c r="G4" s="7"/>
      <c r="H4" s="7"/>
      <c r="I4" s="8"/>
      <c r="J4" s="8"/>
      <c r="K4" s="7"/>
      <c r="L4" s="7"/>
      <c r="M4" s="8"/>
      <c r="N4" s="209"/>
      <c r="O4" s="209"/>
      <c r="P4" s="209"/>
      <c r="Q4" s="229"/>
      <c r="R4" s="229"/>
      <c r="AB4" s="510"/>
    </row>
    <row r="5" spans="2:43" ht="18" customHeight="1" x14ac:dyDescent="0.35">
      <c r="B5" s="7"/>
      <c r="C5" s="7"/>
      <c r="D5" s="7"/>
      <c r="E5" s="342">
        <f>E7</f>
        <v>0</v>
      </c>
      <c r="F5" s="7"/>
      <c r="G5" s="7"/>
      <c r="H5" s="7"/>
      <c r="I5" s="402" t="str">
        <f>E6</f>
        <v>Altissimo Road ACR</v>
      </c>
      <c r="K5" s="9"/>
      <c r="L5" s="9"/>
      <c r="M5" s="8"/>
      <c r="N5" s="209"/>
      <c r="O5" s="209"/>
      <c r="P5" s="209"/>
    </row>
    <row r="6" spans="2:43" ht="18" customHeight="1" x14ac:dyDescent="0.3">
      <c r="B6" s="7"/>
      <c r="C6" s="7"/>
      <c r="D6" s="608" t="s">
        <v>47</v>
      </c>
      <c r="E6" s="697" t="s">
        <v>482</v>
      </c>
      <c r="F6" s="697"/>
      <c r="G6" s="697"/>
      <c r="H6" s="697"/>
      <c r="I6" s="697"/>
      <c r="J6" s="10"/>
      <c r="K6" s="6"/>
      <c r="L6" s="6"/>
      <c r="M6" s="8"/>
      <c r="N6" s="8"/>
      <c r="O6" s="6"/>
      <c r="P6" s="609"/>
    </row>
    <row r="7" spans="2:43" ht="18" customHeight="1" x14ac:dyDescent="0.3">
      <c r="B7" s="7"/>
      <c r="C7" s="7"/>
      <c r="D7" s="606" t="s">
        <v>84</v>
      </c>
      <c r="E7" s="705"/>
      <c r="F7" s="705"/>
      <c r="G7" s="705"/>
      <c r="H7" s="705"/>
      <c r="I7" s="705"/>
      <c r="J7" s="250">
        <f>E7</f>
        <v>0</v>
      </c>
      <c r="K7" s="30"/>
      <c r="L7" s="6"/>
      <c r="M7" s="6"/>
      <c r="N7" s="6"/>
      <c r="O7" s="6"/>
      <c r="P7" s="609"/>
    </row>
    <row r="8" spans="2:43" ht="6" customHeight="1" x14ac:dyDescent="0.3">
      <c r="B8" s="7"/>
      <c r="C8" s="7"/>
      <c r="D8" s="606"/>
      <c r="E8" s="605"/>
      <c r="F8" s="605"/>
      <c r="G8" s="605"/>
      <c r="H8" s="605"/>
      <c r="I8" s="605"/>
      <c r="J8" s="10"/>
      <c r="K8" s="6"/>
      <c r="L8" s="6"/>
      <c r="M8" s="6"/>
      <c r="N8" s="6"/>
      <c r="O8" s="6"/>
      <c r="P8" s="10"/>
    </row>
    <row r="9" spans="2:43" ht="18" customHeight="1" x14ac:dyDescent="0.3">
      <c r="B9" s="7"/>
      <c r="C9" s="7"/>
      <c r="D9" s="607" t="s">
        <v>52</v>
      </c>
      <c r="E9" s="705" t="str">
        <f>PLAYBOOK!E6</f>
        <v xml:space="preserve">Pasculli </v>
      </c>
      <c r="F9" s="705"/>
      <c r="G9" s="705"/>
      <c r="H9" s="705"/>
      <c r="I9" s="705"/>
      <c r="J9" s="10"/>
      <c r="K9" s="6"/>
      <c r="L9" s="6"/>
      <c r="M9" s="8"/>
      <c r="N9" s="6"/>
      <c r="O9" s="6"/>
      <c r="P9" s="610"/>
    </row>
    <row r="10" spans="2:43" ht="18" customHeight="1" x14ac:dyDescent="0.3">
      <c r="B10" s="7"/>
      <c r="C10" s="7"/>
      <c r="D10" s="607" t="s">
        <v>85</v>
      </c>
      <c r="E10" s="705" t="str">
        <f>PLAYBOOK!C6</f>
        <v>Antonio</v>
      </c>
      <c r="F10" s="705"/>
      <c r="G10" s="705"/>
      <c r="H10" s="705"/>
      <c r="I10" s="705"/>
      <c r="J10" s="10"/>
      <c r="K10" s="5"/>
      <c r="L10" s="5"/>
      <c r="M10" s="6"/>
      <c r="N10" s="6"/>
      <c r="O10" s="6"/>
      <c r="P10" s="610"/>
    </row>
    <row r="11" spans="2:43" ht="18" customHeight="1" x14ac:dyDescent="0.3">
      <c r="B11" s="7"/>
      <c r="C11" s="7"/>
      <c r="D11" s="607" t="s">
        <v>45</v>
      </c>
      <c r="E11" s="705">
        <f>'01 Kundenprofil'!C7</f>
        <v>0</v>
      </c>
      <c r="F11" s="705"/>
      <c r="G11" s="705"/>
      <c r="H11" s="705"/>
      <c r="I11" s="705"/>
      <c r="J11" s="10"/>
      <c r="K11" s="5"/>
      <c r="L11" s="5"/>
      <c r="M11" s="6"/>
      <c r="N11" s="6"/>
      <c r="O11" s="6"/>
      <c r="P11" s="6"/>
    </row>
    <row r="12" spans="2:43" ht="18" customHeight="1" x14ac:dyDescent="0.3">
      <c r="B12" s="7"/>
      <c r="C12" s="7"/>
      <c r="D12" s="607" t="s">
        <v>90</v>
      </c>
      <c r="E12" s="705">
        <f>'01 Kundenprofil'!C8</f>
        <v>0</v>
      </c>
      <c r="F12" s="705"/>
      <c r="G12" s="705"/>
      <c r="H12" s="705"/>
      <c r="I12" s="705"/>
      <c r="J12" s="10"/>
      <c r="K12" s="5"/>
      <c r="L12" s="5"/>
      <c r="M12" s="6"/>
      <c r="N12" s="6"/>
      <c r="O12" s="6"/>
      <c r="P12" s="6"/>
    </row>
    <row r="13" spans="2:43" ht="18" customHeight="1" x14ac:dyDescent="0.3">
      <c r="B13" s="7"/>
      <c r="C13" s="7"/>
      <c r="D13" s="607" t="s">
        <v>88</v>
      </c>
      <c r="E13" s="705">
        <f>'01 Kundenprofil'!C9</f>
        <v>0</v>
      </c>
      <c r="F13" s="705"/>
      <c r="G13" s="705"/>
      <c r="H13" s="705"/>
      <c r="I13" s="705"/>
      <c r="J13" s="10"/>
      <c r="K13" s="5"/>
      <c r="L13" s="5"/>
      <c r="M13" s="704"/>
      <c r="N13" s="704"/>
      <c r="O13" s="704"/>
      <c r="P13" s="611"/>
    </row>
    <row r="14" spans="2:43" ht="18" customHeight="1" x14ac:dyDescent="0.3">
      <c r="B14" s="7"/>
      <c r="C14" s="7"/>
      <c r="D14" s="607" t="s">
        <v>86</v>
      </c>
      <c r="E14" s="705">
        <f>'01 Kundenprofil'!C10</f>
        <v>0</v>
      </c>
      <c r="F14" s="705"/>
      <c r="G14" s="705"/>
      <c r="H14" s="705"/>
      <c r="I14" s="705"/>
      <c r="J14" s="10"/>
      <c r="K14" s="5"/>
      <c r="L14" s="5"/>
      <c r="M14" s="727"/>
      <c r="N14" s="727"/>
      <c r="O14" s="727"/>
      <c r="P14" s="726"/>
    </row>
    <row r="15" spans="2:43" ht="18" customHeight="1" x14ac:dyDescent="0.3">
      <c r="B15" s="7"/>
      <c r="C15" s="7"/>
      <c r="D15" s="607" t="s">
        <v>91</v>
      </c>
      <c r="E15" s="705">
        <f>'01 Kundenprofil'!C11</f>
        <v>0</v>
      </c>
      <c r="F15" s="705"/>
      <c r="G15" s="705"/>
      <c r="H15" s="705"/>
      <c r="I15" s="705"/>
      <c r="J15" s="10"/>
      <c r="K15" s="5"/>
      <c r="L15" s="5"/>
      <c r="M15" s="727"/>
      <c r="N15" s="727"/>
      <c r="O15" s="727"/>
      <c r="P15" s="726"/>
    </row>
    <row r="16" spans="2:43" ht="18" customHeight="1" x14ac:dyDescent="0.3">
      <c r="B16" s="7"/>
      <c r="C16" s="7"/>
      <c r="D16" s="607" t="s">
        <v>83</v>
      </c>
      <c r="E16" s="705">
        <f>'01 Kundenprofil'!C12</f>
        <v>0</v>
      </c>
      <c r="F16" s="705"/>
      <c r="G16" s="705"/>
      <c r="H16" s="705"/>
      <c r="I16" s="705"/>
      <c r="J16" s="10"/>
      <c r="K16" s="5"/>
      <c r="L16" s="5"/>
      <c r="M16" s="727"/>
      <c r="N16" s="727"/>
      <c r="O16" s="727"/>
      <c r="P16" s="726"/>
    </row>
    <row r="17" spans="2:28" ht="18" customHeight="1" x14ac:dyDescent="0.3">
      <c r="B17" s="7"/>
      <c r="C17" s="7"/>
      <c r="D17" s="20"/>
      <c r="E17" s="676">
        <f>'01 Kundenprofil'!C13</f>
        <v>0</v>
      </c>
      <c r="F17" s="676"/>
      <c r="G17" s="676"/>
      <c r="H17" s="676"/>
      <c r="I17" s="676"/>
      <c r="J17" s="10"/>
      <c r="K17" s="5"/>
      <c r="L17" s="5"/>
      <c r="M17" s="727"/>
      <c r="N17" s="727"/>
      <c r="O17" s="727"/>
      <c r="P17" s="726"/>
    </row>
    <row r="18" spans="2:28" ht="12" customHeight="1" x14ac:dyDescent="0.3">
      <c r="B18" s="7"/>
      <c r="C18" s="7"/>
      <c r="D18" s="5"/>
      <c r="E18" s="5"/>
      <c r="F18" s="5"/>
      <c r="G18" s="5"/>
      <c r="H18" s="5"/>
      <c r="I18" s="6"/>
      <c r="J18" s="6"/>
      <c r="K18" s="5"/>
      <c r="L18" s="5"/>
      <c r="M18" s="6"/>
      <c r="N18" s="6"/>
      <c r="O18" s="5"/>
      <c r="P18" s="6"/>
    </row>
    <row r="19" spans="2:28" ht="18" customHeight="1" x14ac:dyDescent="0.35">
      <c r="B19" s="7"/>
      <c r="C19" s="7"/>
      <c r="D19" s="174"/>
      <c r="E19" s="721" t="s">
        <v>736</v>
      </c>
      <c r="F19" s="722"/>
      <c r="G19" s="722"/>
      <c r="H19" s="722"/>
      <c r="I19" s="722"/>
      <c r="J19" s="722"/>
      <c r="K19" s="722"/>
      <c r="L19" s="722"/>
      <c r="M19" s="722"/>
      <c r="N19" s="722"/>
      <c r="O19" s="722"/>
      <c r="P19" s="174"/>
    </row>
    <row r="20" spans="2:28" ht="18" customHeight="1" x14ac:dyDescent="0.3">
      <c r="B20" s="7"/>
      <c r="C20" s="7"/>
      <c r="D20" s="124" t="s">
        <v>69</v>
      </c>
      <c r="E20" s="723" t="str">
        <f>E6</f>
        <v>Altissimo Road ACR</v>
      </c>
      <c r="F20" s="724"/>
      <c r="G20" s="724"/>
      <c r="H20" s="138"/>
      <c r="I20" s="134" t="str">
        <f>VLOOKUP(E6,U40:AD106,2,FALSE)</f>
        <v>Tailor-made - Carbon U D</v>
      </c>
      <c r="J20" s="134"/>
      <c r="K20" s="125"/>
      <c r="L20" s="135"/>
      <c r="M20" s="136"/>
      <c r="N20" s="134"/>
      <c r="O20" s="134"/>
      <c r="P20" s="126"/>
      <c r="S20" s="507" t="s">
        <v>200</v>
      </c>
      <c r="V20" s="536" t="s">
        <v>202</v>
      </c>
    </row>
    <row r="21" spans="2:28" ht="18" customHeight="1" x14ac:dyDescent="0.3">
      <c r="B21" s="7"/>
      <c r="C21" s="7"/>
      <c r="D21" s="127" t="s">
        <v>1</v>
      </c>
      <c r="E21" s="701" t="str">
        <f>VLOOKUP(E6,U40:AK106,16,FALSE)</f>
        <v>Pasculli  SL | SCR</v>
      </c>
      <c r="F21" s="699"/>
      <c r="G21" s="699"/>
      <c r="H21" s="699"/>
      <c r="I21" s="730"/>
      <c r="J21" s="730"/>
      <c r="K21" s="730"/>
      <c r="L21" s="730"/>
      <c r="M21" s="730"/>
      <c r="N21" s="730"/>
      <c r="O21" s="731"/>
      <c r="P21" s="377"/>
      <c r="R21" s="254"/>
      <c r="S21" s="230">
        <f>I21</f>
        <v>0</v>
      </c>
      <c r="V21" s="501"/>
      <c r="W21" s="534" t="s">
        <v>217</v>
      </c>
      <c r="X21" s="511"/>
      <c r="Y21" s="511" t="s">
        <v>192</v>
      </c>
      <c r="Z21" s="511"/>
      <c r="AA21" s="511" t="s">
        <v>194</v>
      </c>
      <c r="AB21" s="511"/>
    </row>
    <row r="22" spans="2:28" ht="18" customHeight="1" x14ac:dyDescent="0.3">
      <c r="B22" s="7"/>
      <c r="C22" s="7"/>
      <c r="D22" s="127" t="s">
        <v>2</v>
      </c>
      <c r="E22" s="701" t="str">
        <f>VLOOKUP(E6,U37:AD106,4,FALSE)</f>
        <v>1.5 -1.5</v>
      </c>
      <c r="F22" s="699"/>
      <c r="G22" s="699"/>
      <c r="H22" s="725"/>
      <c r="I22" s="698" t="s">
        <v>178</v>
      </c>
      <c r="J22" s="699"/>
      <c r="K22" s="699"/>
      <c r="L22" s="699"/>
      <c r="M22" s="700"/>
      <c r="N22" s="240">
        <f>VLOOKUP(E6,U40:AD106,5,FALSE)</f>
        <v>27.2</v>
      </c>
      <c r="O22" s="240"/>
      <c r="P22" s="377"/>
      <c r="R22" s="252"/>
      <c r="S22" s="230" t="str">
        <f>E22</f>
        <v>1.5 -1.5</v>
      </c>
      <c r="V22" s="399" t="s">
        <v>183</v>
      </c>
      <c r="W22" s="411">
        <v>80</v>
      </c>
      <c r="X22" s="399" t="s">
        <v>183</v>
      </c>
      <c r="Y22" s="399">
        <v>200</v>
      </c>
      <c r="Z22" s="399" t="s">
        <v>183</v>
      </c>
      <c r="AA22" s="399">
        <v>80</v>
      </c>
      <c r="AB22" s="501"/>
    </row>
    <row r="23" spans="2:28" ht="18" customHeight="1" x14ac:dyDescent="0.3">
      <c r="B23" s="7"/>
      <c r="C23" s="7"/>
      <c r="D23" s="127" t="s">
        <v>21</v>
      </c>
      <c r="E23" s="702"/>
      <c r="F23" s="703"/>
      <c r="G23" s="703"/>
      <c r="H23" s="703"/>
      <c r="I23" s="244" t="str">
        <f>VLOOKUP(E6,U40:AN106,10,FALSE)</f>
        <v>Integrated</v>
      </c>
      <c r="J23" s="137"/>
      <c r="K23" s="137"/>
      <c r="L23" s="128"/>
      <c r="M23" s="128"/>
      <c r="N23" s="128"/>
      <c r="O23" s="128"/>
      <c r="P23" s="377"/>
      <c r="R23" s="255"/>
      <c r="S23" s="230"/>
      <c r="V23" s="399" t="s">
        <v>109</v>
      </c>
      <c r="W23" s="411">
        <v>0</v>
      </c>
      <c r="X23" s="399" t="s">
        <v>109</v>
      </c>
      <c r="Y23" s="399">
        <v>0</v>
      </c>
      <c r="Z23" s="399" t="s">
        <v>109</v>
      </c>
      <c r="AA23" s="399">
        <v>0</v>
      </c>
      <c r="AB23" s="501"/>
    </row>
    <row r="24" spans="2:28" ht="18" customHeight="1" x14ac:dyDescent="0.3">
      <c r="B24" s="7"/>
      <c r="C24" s="7"/>
      <c r="D24" s="139" t="s">
        <v>22</v>
      </c>
      <c r="E24" s="718" t="s">
        <v>745</v>
      </c>
      <c r="F24" s="719"/>
      <c r="G24" s="719"/>
      <c r="H24" s="719"/>
      <c r="I24" s="140"/>
      <c r="J24" s="141" t="s">
        <v>23</v>
      </c>
      <c r="K24" s="706" t="s">
        <v>23</v>
      </c>
      <c r="L24" s="706"/>
      <c r="M24" s="245" t="s">
        <v>24</v>
      </c>
      <c r="N24" s="707"/>
      <c r="O24" s="707"/>
      <c r="P24" s="382"/>
      <c r="S24" s="230"/>
      <c r="V24" s="399" t="s">
        <v>144</v>
      </c>
      <c r="W24" s="411">
        <v>0</v>
      </c>
      <c r="X24" s="399" t="s">
        <v>144</v>
      </c>
      <c r="Y24" s="399">
        <v>0</v>
      </c>
      <c r="Z24" s="399" t="s">
        <v>144</v>
      </c>
      <c r="AA24" s="399">
        <v>0</v>
      </c>
      <c r="AB24" s="501"/>
    </row>
    <row r="25" spans="2:28" ht="18" customHeight="1" x14ac:dyDescent="0.3">
      <c r="B25" s="7"/>
      <c r="C25" s="7"/>
      <c r="D25" s="144"/>
      <c r="E25" s="682"/>
      <c r="F25" s="683"/>
      <c r="G25" s="683"/>
      <c r="H25" s="683"/>
      <c r="I25" s="683"/>
      <c r="J25" s="683"/>
      <c r="K25" s="683"/>
      <c r="L25" s="683"/>
      <c r="M25" s="683"/>
      <c r="N25" s="683"/>
      <c r="O25" s="683"/>
      <c r="P25" s="463">
        <f>PLAYBOOK!F8</f>
        <v>4750</v>
      </c>
      <c r="S25" s="230"/>
      <c r="V25" s="399" t="s">
        <v>183</v>
      </c>
      <c r="W25" s="411">
        <v>100</v>
      </c>
      <c r="X25" s="399" t="s">
        <v>183</v>
      </c>
      <c r="Y25" s="399">
        <v>150</v>
      </c>
      <c r="Z25" s="399" t="s">
        <v>183</v>
      </c>
      <c r="AA25" s="399">
        <v>40</v>
      </c>
      <c r="AB25" s="501"/>
    </row>
    <row r="26" spans="2:28" ht="18" customHeight="1" x14ac:dyDescent="0.3">
      <c r="B26" s="7"/>
      <c r="C26" s="7"/>
      <c r="D26" s="124" t="s">
        <v>70</v>
      </c>
      <c r="E26" s="673" t="str">
        <f>PLAYBOOK!E15</f>
        <v>-</v>
      </c>
      <c r="F26" s="674"/>
      <c r="G26" s="674"/>
      <c r="H26" s="674"/>
      <c r="I26" s="125"/>
      <c r="J26" s="125"/>
      <c r="K26" s="125"/>
      <c r="L26" s="125"/>
      <c r="M26" s="125"/>
      <c r="N26" s="125"/>
      <c r="O26" s="125"/>
      <c r="P26" s="376"/>
      <c r="S26" s="230"/>
      <c r="V26" s="399" t="s">
        <v>109</v>
      </c>
      <c r="W26" s="411">
        <v>0</v>
      </c>
      <c r="X26" s="399" t="s">
        <v>109</v>
      </c>
      <c r="Y26" s="399">
        <v>0</v>
      </c>
      <c r="Z26" s="399" t="s">
        <v>109</v>
      </c>
      <c r="AA26" s="399">
        <v>0</v>
      </c>
      <c r="AB26" s="501"/>
    </row>
    <row r="27" spans="2:28" ht="18" customHeight="1" x14ac:dyDescent="0.3">
      <c r="B27" s="7"/>
      <c r="C27" s="7"/>
      <c r="D27" s="127" t="s">
        <v>71</v>
      </c>
      <c r="E27" s="702" t="str">
        <f>E26</f>
        <v>-</v>
      </c>
      <c r="F27" s="703"/>
      <c r="G27" s="703"/>
      <c r="H27" s="703"/>
      <c r="I27" s="128"/>
      <c r="J27" s="128"/>
      <c r="K27" s="128"/>
      <c r="L27" s="128"/>
      <c r="M27" s="128"/>
      <c r="N27" s="128"/>
      <c r="O27" s="128"/>
      <c r="P27" s="377"/>
      <c r="S27" s="230"/>
      <c r="V27" s="399" t="s">
        <v>144</v>
      </c>
      <c r="W27" s="411">
        <v>0</v>
      </c>
      <c r="X27" s="399" t="s">
        <v>144</v>
      </c>
      <c r="Y27" s="399">
        <v>0</v>
      </c>
      <c r="Z27" s="399" t="s">
        <v>144</v>
      </c>
      <c r="AA27" s="399">
        <v>0</v>
      </c>
      <c r="AB27" s="501"/>
    </row>
    <row r="28" spans="2:28" ht="18" customHeight="1" x14ac:dyDescent="0.3">
      <c r="B28" s="7"/>
      <c r="C28" s="7"/>
      <c r="D28" s="127" t="s">
        <v>3</v>
      </c>
      <c r="E28" s="702" t="str">
        <f>E26</f>
        <v>-</v>
      </c>
      <c r="F28" s="703"/>
      <c r="G28" s="703"/>
      <c r="H28" s="703"/>
      <c r="I28" s="128"/>
      <c r="J28" s="128"/>
      <c r="K28" s="128"/>
      <c r="L28" s="128"/>
      <c r="M28" s="128"/>
      <c r="N28" s="128"/>
      <c r="O28" s="128"/>
      <c r="P28" s="129"/>
      <c r="S28" s="230"/>
      <c r="V28" s="501"/>
      <c r="W28" s="534" t="s">
        <v>146</v>
      </c>
      <c r="X28" s="511"/>
      <c r="Y28" s="511" t="s">
        <v>193</v>
      </c>
      <c r="Z28" s="511"/>
      <c r="AA28" s="708" t="s">
        <v>191</v>
      </c>
      <c r="AB28" s="709"/>
    </row>
    <row r="29" spans="2:28" ht="18" customHeight="1" x14ac:dyDescent="0.3">
      <c r="B29" s="7"/>
      <c r="C29" s="7"/>
      <c r="D29" s="127" t="s">
        <v>4</v>
      </c>
      <c r="E29" s="702" t="str">
        <f>E26</f>
        <v>-</v>
      </c>
      <c r="F29" s="703"/>
      <c r="G29" s="703"/>
      <c r="H29" s="703"/>
      <c r="I29" s="128"/>
      <c r="J29" s="130" t="s">
        <v>5</v>
      </c>
      <c r="K29" s="677"/>
      <c r="L29" s="677"/>
      <c r="M29" s="131" t="s">
        <v>6</v>
      </c>
      <c r="N29" s="677" t="s">
        <v>401</v>
      </c>
      <c r="O29" s="677"/>
      <c r="P29" s="132"/>
      <c r="S29" s="230"/>
    </row>
    <row r="30" spans="2:28" ht="18" customHeight="1" x14ac:dyDescent="0.3">
      <c r="B30" s="7"/>
      <c r="C30" s="7"/>
      <c r="D30" s="127" t="s">
        <v>72</v>
      </c>
      <c r="E30" s="702" t="str">
        <f>E27</f>
        <v>-</v>
      </c>
      <c r="F30" s="703"/>
      <c r="G30" s="703"/>
      <c r="H30" s="703"/>
      <c r="I30" s="128"/>
      <c r="J30" s="128"/>
      <c r="K30" s="128"/>
      <c r="L30" s="128"/>
      <c r="M30" s="128"/>
      <c r="N30" s="128"/>
      <c r="O30" s="128"/>
      <c r="P30" s="129"/>
      <c r="S30" s="230"/>
    </row>
    <row r="31" spans="2:28" ht="18" customHeight="1" x14ac:dyDescent="0.3">
      <c r="B31" s="7"/>
      <c r="C31" s="7"/>
      <c r="D31" s="127" t="s">
        <v>73</v>
      </c>
      <c r="E31" s="702" t="str">
        <f>E28</f>
        <v>-</v>
      </c>
      <c r="F31" s="703"/>
      <c r="G31" s="703"/>
      <c r="H31" s="703"/>
      <c r="I31" s="133"/>
      <c r="J31" s="130" t="s">
        <v>7</v>
      </c>
      <c r="K31" s="677"/>
      <c r="L31" s="677"/>
      <c r="M31" s="131" t="s">
        <v>74</v>
      </c>
      <c r="N31" s="677"/>
      <c r="O31" s="677"/>
      <c r="P31" s="132"/>
      <c r="S31" s="230"/>
    </row>
    <row r="32" spans="2:28" ht="18" customHeight="1" x14ac:dyDescent="0.3">
      <c r="B32" s="7"/>
      <c r="C32" s="7"/>
      <c r="D32" s="127" t="s">
        <v>8</v>
      </c>
      <c r="E32" s="701" t="str">
        <f>VLOOKUP(E6,U40:AD106,6,FALSE)</f>
        <v>BB386</v>
      </c>
      <c r="F32" s="699"/>
      <c r="G32" s="699"/>
      <c r="H32" s="699"/>
      <c r="I32" s="133"/>
      <c r="J32" s="130"/>
      <c r="K32" s="728"/>
      <c r="L32" s="728"/>
      <c r="M32" s="130"/>
      <c r="N32" s="728"/>
      <c r="O32" s="728"/>
      <c r="P32" s="132"/>
      <c r="S32" s="230" t="s">
        <v>385</v>
      </c>
    </row>
    <row r="33" spans="2:43" ht="18" customHeight="1" x14ac:dyDescent="0.3">
      <c r="B33" s="7"/>
      <c r="C33" s="7"/>
      <c r="D33" s="127" t="s">
        <v>75</v>
      </c>
      <c r="E33" s="702" t="str">
        <f>E28</f>
        <v>-</v>
      </c>
      <c r="F33" s="703"/>
      <c r="G33" s="703"/>
      <c r="H33" s="703"/>
      <c r="I33" s="128"/>
      <c r="J33" s="128"/>
      <c r="K33" s="128"/>
      <c r="L33" s="128"/>
      <c r="M33" s="130" t="s">
        <v>10</v>
      </c>
      <c r="N33" s="729"/>
      <c r="O33" s="729"/>
      <c r="P33" s="132"/>
      <c r="S33" s="230"/>
    </row>
    <row r="34" spans="2:43" ht="18" customHeight="1" x14ac:dyDescent="0.3">
      <c r="B34" s="7"/>
      <c r="C34" s="7"/>
      <c r="D34" s="127" t="s">
        <v>11</v>
      </c>
      <c r="E34" s="702" t="str">
        <f>E26</f>
        <v>-</v>
      </c>
      <c r="F34" s="703"/>
      <c r="G34" s="703"/>
      <c r="H34" s="703"/>
      <c r="I34" s="128"/>
      <c r="J34" s="128"/>
      <c r="K34" s="128"/>
      <c r="L34" s="128"/>
      <c r="M34" s="128"/>
      <c r="N34" s="128"/>
      <c r="O34" s="128"/>
      <c r="P34" s="132"/>
      <c r="S34" s="230"/>
    </row>
    <row r="35" spans="2:43" ht="18" customHeight="1" x14ac:dyDescent="0.3">
      <c r="B35" s="7"/>
      <c r="C35" s="7"/>
      <c r="D35" s="144"/>
      <c r="E35" s="682"/>
      <c r="F35" s="683"/>
      <c r="G35" s="683"/>
      <c r="H35" s="683"/>
      <c r="I35" s="683"/>
      <c r="J35" s="683"/>
      <c r="K35" s="683"/>
      <c r="L35" s="683"/>
      <c r="M35" s="683"/>
      <c r="N35" s="683"/>
      <c r="O35" s="683"/>
      <c r="P35" s="463">
        <f>PLAYBOOK!F15</f>
        <v>0</v>
      </c>
      <c r="S35" s="230"/>
    </row>
    <row r="36" spans="2:43" ht="18" customHeight="1" x14ac:dyDescent="0.3">
      <c r="B36" s="7"/>
      <c r="C36" s="7"/>
      <c r="D36" s="124" t="s">
        <v>76</v>
      </c>
      <c r="E36" s="673" t="str">
        <f>PLAYBOOK!E16</f>
        <v>-</v>
      </c>
      <c r="F36" s="674"/>
      <c r="G36" s="674"/>
      <c r="H36" s="674"/>
      <c r="I36" s="674"/>
      <c r="J36" s="674"/>
      <c r="K36" s="674"/>
      <c r="L36" s="674"/>
      <c r="M36" s="674"/>
      <c r="N36" s="674"/>
      <c r="O36" s="674"/>
      <c r="P36" s="376"/>
    </row>
    <row r="37" spans="2:43" ht="18" customHeight="1" x14ac:dyDescent="0.3">
      <c r="B37" s="7"/>
      <c r="C37" s="7"/>
      <c r="D37" s="127" t="s">
        <v>77</v>
      </c>
      <c r="E37" s="673" t="str">
        <f>PLAYBOOK!E17</f>
        <v>-</v>
      </c>
      <c r="F37" s="674"/>
      <c r="G37" s="674"/>
      <c r="H37" s="674"/>
      <c r="I37" s="674"/>
      <c r="J37" s="674"/>
      <c r="K37" s="674"/>
      <c r="L37" s="674"/>
      <c r="M37" s="674"/>
      <c r="N37" s="674"/>
      <c r="O37" s="674"/>
      <c r="P37" s="377"/>
      <c r="S37" s="507" t="s">
        <v>201</v>
      </c>
      <c r="T37" s="503"/>
      <c r="U37" s="233"/>
      <c r="V37" s="496"/>
      <c r="W37" s="529"/>
      <c r="X37" s="496"/>
      <c r="Y37" s="496"/>
      <c r="Z37" s="512"/>
      <c r="AA37" s="512"/>
      <c r="AB37" s="496"/>
      <c r="AC37" s="496"/>
      <c r="AD37" s="512"/>
      <c r="AE37" s="512"/>
      <c r="AF37" s="496"/>
      <c r="AG37" s="513"/>
      <c r="AH37" s="496"/>
      <c r="AI37" s="495"/>
      <c r="AK37" s="495"/>
      <c r="AL37" s="495"/>
      <c r="AM37" s="495"/>
    </row>
    <row r="38" spans="2:43" ht="18" customHeight="1" x14ac:dyDescent="0.3">
      <c r="B38" s="7"/>
      <c r="C38" s="7"/>
      <c r="D38" s="127" t="s">
        <v>78</v>
      </c>
      <c r="E38" s="673">
        <f>PLAYBOOK!E18</f>
        <v>0</v>
      </c>
      <c r="F38" s="674"/>
      <c r="G38" s="674"/>
      <c r="H38" s="674"/>
      <c r="I38" s="674"/>
      <c r="J38" s="674"/>
      <c r="K38" s="674"/>
      <c r="L38" s="674"/>
      <c r="M38" s="674"/>
      <c r="N38" s="674"/>
      <c r="O38" s="674"/>
      <c r="P38" s="377"/>
      <c r="S38" s="508" t="s">
        <v>0</v>
      </c>
      <c r="T38" s="504"/>
      <c r="U38" s="509">
        <v>1</v>
      </c>
      <c r="V38" s="235">
        <v>2</v>
      </c>
      <c r="W38" s="514">
        <v>3</v>
      </c>
      <c r="X38" s="235">
        <v>4</v>
      </c>
      <c r="Y38" s="235">
        <v>5</v>
      </c>
      <c r="Z38" s="235">
        <v>6</v>
      </c>
      <c r="AA38" s="235">
        <v>7</v>
      </c>
      <c r="AB38" s="235">
        <v>8</v>
      </c>
      <c r="AC38" s="235">
        <v>9</v>
      </c>
      <c r="AD38" s="235">
        <v>10</v>
      </c>
      <c r="AE38" s="235">
        <v>11</v>
      </c>
      <c r="AF38" s="235">
        <v>12</v>
      </c>
      <c r="AG38" s="235">
        <v>13</v>
      </c>
      <c r="AH38" s="235">
        <v>14</v>
      </c>
      <c r="AI38" s="235">
        <v>15</v>
      </c>
      <c r="AJ38" s="514">
        <v>16</v>
      </c>
      <c r="AK38" s="235">
        <v>17</v>
      </c>
      <c r="AL38" s="235">
        <v>18</v>
      </c>
      <c r="AM38" s="235">
        <v>19</v>
      </c>
      <c r="AN38" s="235">
        <v>20</v>
      </c>
      <c r="AO38" s="235">
        <v>21</v>
      </c>
      <c r="AP38" s="235">
        <v>22</v>
      </c>
      <c r="AQ38" s="235">
        <v>23</v>
      </c>
    </row>
    <row r="39" spans="2:43" ht="18" customHeight="1" x14ac:dyDescent="0.3">
      <c r="B39" s="7"/>
      <c r="C39" s="7"/>
      <c r="D39" s="127" t="s">
        <v>20</v>
      </c>
      <c r="E39" s="673" t="str">
        <f>PLAYBOOK!E19</f>
        <v>-</v>
      </c>
      <c r="F39" s="674"/>
      <c r="G39" s="674"/>
      <c r="H39" s="674"/>
      <c r="I39" s="674"/>
      <c r="J39" s="674"/>
      <c r="K39" s="674"/>
      <c r="L39" s="674"/>
      <c r="M39" s="674"/>
      <c r="N39" s="674"/>
      <c r="O39" s="674"/>
      <c r="P39" s="377"/>
      <c r="S39" s="232"/>
      <c r="T39" s="504" t="s">
        <v>231</v>
      </c>
      <c r="U39" s="236" t="s">
        <v>206</v>
      </c>
      <c r="V39" s="236" t="s">
        <v>331</v>
      </c>
      <c r="W39" s="514" t="s">
        <v>232</v>
      </c>
      <c r="X39" s="236" t="s">
        <v>480</v>
      </c>
      <c r="Y39" s="236" t="s">
        <v>390</v>
      </c>
      <c r="Z39" s="235" t="s">
        <v>198</v>
      </c>
      <c r="AA39" s="514" t="s">
        <v>195</v>
      </c>
      <c r="AB39" s="236"/>
      <c r="AC39" s="236"/>
      <c r="AD39" s="514" t="s">
        <v>196</v>
      </c>
      <c r="AE39" s="235" t="s">
        <v>199</v>
      </c>
      <c r="AF39" s="236"/>
      <c r="AG39" s="515" t="s">
        <v>382</v>
      </c>
      <c r="AH39" s="515" t="s">
        <v>189</v>
      </c>
      <c r="AI39" s="515" t="s">
        <v>190</v>
      </c>
      <c r="AJ39" s="514" t="s">
        <v>226</v>
      </c>
      <c r="AK39" s="515" t="s">
        <v>227</v>
      </c>
      <c r="AL39" s="515" t="s">
        <v>302</v>
      </c>
      <c r="AM39" s="515" t="s">
        <v>303</v>
      </c>
      <c r="AN39" s="235" t="s">
        <v>24</v>
      </c>
      <c r="AO39" s="235"/>
      <c r="AP39" s="235"/>
      <c r="AQ39" s="235"/>
    </row>
    <row r="40" spans="2:43" ht="18" customHeight="1" x14ac:dyDescent="0.3">
      <c r="B40" s="7"/>
      <c r="C40" s="7"/>
      <c r="D40" s="144"/>
      <c r="E40" s="144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463">
        <f>PLAYBOOK!F20</f>
        <v>0</v>
      </c>
      <c r="S40" s="232"/>
      <c r="T40" s="504" t="s">
        <v>144</v>
      </c>
      <c r="U40" s="236" t="s">
        <v>144</v>
      </c>
      <c r="V40" s="236" t="s">
        <v>144</v>
      </c>
      <c r="W40" s="514" t="s">
        <v>144</v>
      </c>
      <c r="X40" s="236" t="s">
        <v>144</v>
      </c>
      <c r="Y40" s="236" t="s">
        <v>144</v>
      </c>
      <c r="Z40" s="236" t="s">
        <v>144</v>
      </c>
      <c r="AA40" s="236" t="s">
        <v>144</v>
      </c>
      <c r="AB40" s="236" t="s">
        <v>144</v>
      </c>
      <c r="AC40" s="236" t="s">
        <v>144</v>
      </c>
      <c r="AD40" s="236" t="s">
        <v>144</v>
      </c>
      <c r="AE40" s="236" t="s">
        <v>144</v>
      </c>
      <c r="AF40" s="236" t="s">
        <v>144</v>
      </c>
      <c r="AG40" s="236" t="s">
        <v>144</v>
      </c>
      <c r="AH40" s="236" t="s">
        <v>144</v>
      </c>
      <c r="AI40" s="236" t="s">
        <v>144</v>
      </c>
      <c r="AJ40" s="514"/>
      <c r="AK40" s="515"/>
      <c r="AL40" s="515"/>
      <c r="AM40" s="515"/>
      <c r="AN40" s="515"/>
      <c r="AO40" s="515"/>
      <c r="AP40" s="515"/>
      <c r="AQ40" s="515"/>
    </row>
    <row r="41" spans="2:43" ht="18" customHeight="1" x14ac:dyDescent="0.3">
      <c r="B41" s="7"/>
      <c r="C41" s="7"/>
      <c r="D41" s="124" t="s">
        <v>12</v>
      </c>
      <c r="E41" s="702" t="str">
        <f>PLAYBOOK!E21</f>
        <v>-</v>
      </c>
      <c r="F41" s="703"/>
      <c r="G41" s="703"/>
      <c r="H41" s="703"/>
      <c r="I41" s="134"/>
      <c r="J41" s="134"/>
      <c r="K41" s="134"/>
      <c r="L41" s="134"/>
      <c r="M41" s="136" t="s">
        <v>13</v>
      </c>
      <c r="N41" s="710"/>
      <c r="O41" s="710"/>
      <c r="P41" s="376"/>
      <c r="S41" s="231">
        <v>1</v>
      </c>
      <c r="T41" s="548" t="s">
        <v>482</v>
      </c>
      <c r="U41" s="548" t="s">
        <v>482</v>
      </c>
      <c r="V41" s="398" t="s">
        <v>439</v>
      </c>
      <c r="W41" s="411" t="s">
        <v>492</v>
      </c>
      <c r="X41" s="569" t="s">
        <v>442</v>
      </c>
      <c r="Y41" s="399">
        <v>27.2</v>
      </c>
      <c r="Z41" s="399" t="s">
        <v>748</v>
      </c>
      <c r="AA41" s="398" t="s">
        <v>188</v>
      </c>
      <c r="AB41" s="548" t="s">
        <v>482</v>
      </c>
      <c r="AC41" s="398"/>
      <c r="AD41" s="411" t="s">
        <v>397</v>
      </c>
      <c r="AE41" s="398"/>
      <c r="AF41" s="398"/>
      <c r="AG41" s="398"/>
      <c r="AH41" s="398"/>
      <c r="AI41" s="398"/>
      <c r="AJ41" s="411" t="s">
        <v>478</v>
      </c>
      <c r="AK41" s="516"/>
      <c r="AL41" s="516"/>
      <c r="AM41" s="516"/>
      <c r="AN41" s="516"/>
      <c r="AO41" s="516"/>
      <c r="AP41" s="516"/>
      <c r="AQ41" s="516"/>
    </row>
    <row r="42" spans="2:43" ht="18" customHeight="1" x14ac:dyDescent="0.3">
      <c r="B42" s="7"/>
      <c r="C42" s="7"/>
      <c r="D42" s="127" t="s">
        <v>14</v>
      </c>
      <c r="E42" s="702" t="str">
        <f>PLAYBOOK!E22</f>
        <v>-</v>
      </c>
      <c r="F42" s="703"/>
      <c r="G42" s="703"/>
      <c r="H42" s="703"/>
      <c r="I42" s="137"/>
      <c r="J42" s="137"/>
      <c r="K42" s="137"/>
      <c r="L42" s="137"/>
      <c r="M42" s="130" t="s">
        <v>7</v>
      </c>
      <c r="N42" s="677"/>
      <c r="O42" s="677"/>
      <c r="P42" s="377"/>
      <c r="S42" s="231">
        <v>2</v>
      </c>
      <c r="T42" s="548" t="s">
        <v>483</v>
      </c>
      <c r="U42" s="548" t="s">
        <v>483</v>
      </c>
      <c r="V42" s="398" t="s">
        <v>439</v>
      </c>
      <c r="W42" s="411" t="s">
        <v>491</v>
      </c>
      <c r="X42" s="569" t="s">
        <v>442</v>
      </c>
      <c r="Y42" s="399">
        <v>31.6</v>
      </c>
      <c r="Z42" s="399" t="s">
        <v>748</v>
      </c>
      <c r="AA42" s="398" t="s">
        <v>188</v>
      </c>
      <c r="AB42" s="548" t="s">
        <v>483</v>
      </c>
      <c r="AC42" s="398"/>
      <c r="AD42" s="411" t="s">
        <v>397</v>
      </c>
      <c r="AE42" s="398"/>
      <c r="AF42" s="398"/>
      <c r="AG42" s="398"/>
      <c r="AH42" s="398"/>
      <c r="AI42" s="398"/>
      <c r="AJ42" s="411" t="s">
        <v>447</v>
      </c>
      <c r="AK42" s="516"/>
      <c r="AL42" s="516"/>
      <c r="AM42" s="516"/>
      <c r="AN42" s="516"/>
      <c r="AO42" s="516"/>
      <c r="AP42" s="516"/>
      <c r="AQ42" s="516"/>
    </row>
    <row r="43" spans="2:43" ht="18" customHeight="1" x14ac:dyDescent="0.3">
      <c r="B43" s="7"/>
      <c r="C43" s="7"/>
      <c r="D43" s="127" t="s">
        <v>15</v>
      </c>
      <c r="E43" s="702" t="str">
        <f>PLAYBOOK!E23</f>
        <v>-</v>
      </c>
      <c r="F43" s="703"/>
      <c r="G43" s="703"/>
      <c r="H43" s="703"/>
      <c r="I43" s="137"/>
      <c r="J43" s="137"/>
      <c r="K43" s="137"/>
      <c r="L43" s="137"/>
      <c r="M43" s="130" t="s">
        <v>5</v>
      </c>
      <c r="N43" s="677"/>
      <c r="O43" s="677"/>
      <c r="P43" s="377"/>
      <c r="S43" s="231">
        <v>3</v>
      </c>
      <c r="T43" s="557" t="s">
        <v>481</v>
      </c>
      <c r="U43" s="557" t="s">
        <v>481</v>
      </c>
      <c r="V43" s="398" t="s">
        <v>439</v>
      </c>
      <c r="W43" s="411" t="s">
        <v>476</v>
      </c>
      <c r="X43" s="569" t="s">
        <v>442</v>
      </c>
      <c r="Y43" s="399" t="s">
        <v>375</v>
      </c>
      <c r="Z43" s="399" t="s">
        <v>386</v>
      </c>
      <c r="AA43" s="398" t="s">
        <v>475</v>
      </c>
      <c r="AB43" s="557" t="s">
        <v>481</v>
      </c>
      <c r="AC43" s="398"/>
      <c r="AD43" s="411" t="s">
        <v>397</v>
      </c>
      <c r="AE43" s="411"/>
      <c r="AF43" s="398"/>
      <c r="AG43" s="516"/>
      <c r="AH43" s="516"/>
      <c r="AI43" s="516"/>
      <c r="AJ43" s="411" t="s">
        <v>467</v>
      </c>
      <c r="AK43" s="516"/>
      <c r="AL43" s="516"/>
      <c r="AM43" s="516"/>
      <c r="AN43" s="516"/>
      <c r="AO43" s="516"/>
      <c r="AP43" s="516"/>
      <c r="AQ43" s="516"/>
    </row>
    <row r="44" spans="2:43" ht="18" customHeight="1" x14ac:dyDescent="0.3">
      <c r="B44" s="7"/>
      <c r="C44" s="7"/>
      <c r="D44" s="127" t="s">
        <v>79</v>
      </c>
      <c r="E44" s="702" t="str">
        <f>PLAYBOOK!E24</f>
        <v>-</v>
      </c>
      <c r="F44" s="703"/>
      <c r="G44" s="703"/>
      <c r="H44" s="703"/>
      <c r="I44" s="137"/>
      <c r="J44" s="137"/>
      <c r="K44" s="137"/>
      <c r="L44" s="137"/>
      <c r="M44" s="137"/>
      <c r="N44" s="137"/>
      <c r="O44" s="137"/>
      <c r="P44" s="377"/>
      <c r="S44" s="231">
        <v>4</v>
      </c>
      <c r="T44" s="557" t="s">
        <v>484</v>
      </c>
      <c r="U44" s="557" t="s">
        <v>484</v>
      </c>
      <c r="V44" s="398" t="s">
        <v>443</v>
      </c>
      <c r="W44" s="411" t="s">
        <v>477</v>
      </c>
      <c r="X44" s="517" t="s">
        <v>435</v>
      </c>
      <c r="Y44" s="399" t="s">
        <v>115</v>
      </c>
      <c r="Z44" s="399" t="s">
        <v>386</v>
      </c>
      <c r="AA44" s="398" t="s">
        <v>475</v>
      </c>
      <c r="AB44" s="557" t="s">
        <v>484</v>
      </c>
      <c r="AC44" s="398"/>
      <c r="AD44" s="411" t="s">
        <v>397</v>
      </c>
      <c r="AE44" s="411"/>
      <c r="AF44" s="398"/>
      <c r="AG44" s="398"/>
      <c r="AH44" s="516"/>
      <c r="AI44" s="516"/>
      <c r="AJ44" s="411" t="s">
        <v>478</v>
      </c>
      <c r="AK44" s="516"/>
      <c r="AL44" s="516"/>
      <c r="AM44" s="516"/>
      <c r="AN44" s="516"/>
      <c r="AO44" s="516"/>
      <c r="AP44" s="516"/>
      <c r="AQ44" s="516"/>
    </row>
    <row r="45" spans="2:43" ht="18" customHeight="1" x14ac:dyDescent="0.3">
      <c r="B45" s="7"/>
      <c r="C45" s="7"/>
      <c r="D45" s="127" t="s">
        <v>19</v>
      </c>
      <c r="E45" s="702" t="str">
        <f>PLAYBOOK!E25</f>
        <v>-</v>
      </c>
      <c r="F45" s="703"/>
      <c r="G45" s="703"/>
      <c r="H45" s="703"/>
      <c r="I45" s="137"/>
      <c r="J45" s="137"/>
      <c r="K45" s="137"/>
      <c r="L45" s="137"/>
      <c r="M45" s="130" t="s">
        <v>18</v>
      </c>
      <c r="N45" s="677"/>
      <c r="O45" s="677"/>
      <c r="P45" s="377"/>
      <c r="S45" s="231">
        <v>5</v>
      </c>
      <c r="T45" s="557" t="s">
        <v>485</v>
      </c>
      <c r="U45" s="557" t="s">
        <v>485</v>
      </c>
      <c r="V45" s="398" t="s">
        <v>443</v>
      </c>
      <c r="W45" s="411" t="s">
        <v>412</v>
      </c>
      <c r="X45" s="517" t="s">
        <v>114</v>
      </c>
      <c r="Y45" s="399" t="s">
        <v>115</v>
      </c>
      <c r="Z45" s="399" t="s">
        <v>386</v>
      </c>
      <c r="AA45" s="398" t="s">
        <v>188</v>
      </c>
      <c r="AB45" s="557" t="s">
        <v>485</v>
      </c>
      <c r="AC45" s="398"/>
      <c r="AD45" s="411">
        <v>34.9</v>
      </c>
      <c r="AE45" s="411"/>
      <c r="AF45" s="398"/>
      <c r="AG45" s="516"/>
      <c r="AH45" s="516"/>
      <c r="AI45" s="516"/>
      <c r="AJ45" s="411" t="s">
        <v>444</v>
      </c>
      <c r="AK45" s="516"/>
      <c r="AL45" s="516"/>
      <c r="AM45" s="516"/>
      <c r="AN45" s="516"/>
      <c r="AO45" s="516"/>
      <c r="AP45" s="516"/>
      <c r="AQ45" s="516"/>
    </row>
    <row r="46" spans="2:43" ht="18" customHeight="1" x14ac:dyDescent="0.3">
      <c r="B46" s="7"/>
      <c r="C46" s="7"/>
      <c r="D46" s="144"/>
      <c r="E46" s="682"/>
      <c r="F46" s="683"/>
      <c r="G46" s="683"/>
      <c r="H46" s="683"/>
      <c r="I46" s="683"/>
      <c r="J46" s="683"/>
      <c r="K46" s="683"/>
      <c r="L46" s="683"/>
      <c r="M46" s="683"/>
      <c r="N46" s="683"/>
      <c r="O46" s="683"/>
      <c r="P46" s="463">
        <f>PLAYBOOK!F26</f>
        <v>0</v>
      </c>
      <c r="S46" s="231">
        <v>6</v>
      </c>
      <c r="T46" s="557" t="s">
        <v>486</v>
      </c>
      <c r="U46" s="557" t="s">
        <v>486</v>
      </c>
      <c r="V46" s="398" t="s">
        <v>443</v>
      </c>
      <c r="W46" s="411" t="s">
        <v>413</v>
      </c>
      <c r="X46" s="517" t="s">
        <v>187</v>
      </c>
      <c r="Y46" s="517" t="s">
        <v>220</v>
      </c>
      <c r="Z46" s="399" t="s">
        <v>386</v>
      </c>
      <c r="AA46" s="398" t="s">
        <v>188</v>
      </c>
      <c r="AB46" s="557" t="s">
        <v>486</v>
      </c>
      <c r="AC46" s="398"/>
      <c r="AD46" s="411">
        <v>34.9</v>
      </c>
      <c r="AE46" s="411"/>
      <c r="AF46" s="398"/>
      <c r="AG46" s="398"/>
      <c r="AH46" s="516"/>
      <c r="AI46" s="516"/>
      <c r="AJ46" s="411" t="s">
        <v>445</v>
      </c>
      <c r="AK46" s="516"/>
      <c r="AL46" s="516"/>
      <c r="AM46" s="516"/>
      <c r="AN46" s="516"/>
      <c r="AO46" s="516"/>
      <c r="AP46" s="516"/>
      <c r="AQ46" s="516"/>
    </row>
    <row r="47" spans="2:43" ht="18" customHeight="1" x14ac:dyDescent="0.3">
      <c r="B47" s="7"/>
      <c r="C47" s="7"/>
      <c r="D47" s="124" t="s">
        <v>80</v>
      </c>
      <c r="E47" s="673"/>
      <c r="F47" s="674"/>
      <c r="G47" s="674"/>
      <c r="H47" s="674"/>
      <c r="I47" s="134"/>
      <c r="J47" s="134"/>
      <c r="K47" s="134"/>
      <c r="L47" s="134"/>
      <c r="M47" s="136" t="s">
        <v>18</v>
      </c>
      <c r="N47" s="710"/>
      <c r="O47" s="710"/>
      <c r="P47" s="378"/>
      <c r="S47" s="231">
        <v>7</v>
      </c>
      <c r="T47" s="557" t="s">
        <v>487</v>
      </c>
      <c r="U47" s="557" t="s">
        <v>487</v>
      </c>
      <c r="V47" s="398" t="s">
        <v>443</v>
      </c>
      <c r="W47" s="411" t="s">
        <v>479</v>
      </c>
      <c r="X47" s="517" t="s">
        <v>435</v>
      </c>
      <c r="Y47" s="517" t="s">
        <v>115</v>
      </c>
      <c r="Z47" s="399" t="s">
        <v>386</v>
      </c>
      <c r="AA47" s="411" t="s">
        <v>188</v>
      </c>
      <c r="AB47" s="557" t="s">
        <v>487</v>
      </c>
      <c r="AC47" s="398"/>
      <c r="AD47" s="411" t="s">
        <v>397</v>
      </c>
      <c r="AE47" s="411"/>
      <c r="AF47" s="398"/>
      <c r="AG47" s="516"/>
      <c r="AH47" s="516"/>
      <c r="AI47" s="516"/>
      <c r="AJ47" s="411" t="s">
        <v>447</v>
      </c>
      <c r="AK47" s="516"/>
      <c r="AL47" s="516"/>
      <c r="AM47" s="516"/>
      <c r="AN47" s="516"/>
      <c r="AO47" s="516"/>
      <c r="AP47" s="516"/>
      <c r="AQ47" s="516"/>
    </row>
    <row r="48" spans="2:43" ht="18" customHeight="1" x14ac:dyDescent="0.3">
      <c r="B48" s="7"/>
      <c r="C48" s="7"/>
      <c r="D48" s="374"/>
      <c r="E48" s="684"/>
      <c r="F48" s="685"/>
      <c r="G48" s="686"/>
      <c r="H48" s="686"/>
      <c r="I48" s="686"/>
      <c r="J48" s="686"/>
      <c r="K48" s="686"/>
      <c r="L48" s="686"/>
      <c r="M48" s="686"/>
      <c r="N48" s="686"/>
      <c r="O48" s="686"/>
      <c r="P48" s="379"/>
      <c r="S48" s="231">
        <v>9</v>
      </c>
      <c r="T48" s="548" t="s">
        <v>438</v>
      </c>
      <c r="U48" s="548" t="s">
        <v>438</v>
      </c>
      <c r="V48" s="398" t="s">
        <v>399</v>
      </c>
      <c r="W48" s="411" t="s">
        <v>440</v>
      </c>
      <c r="X48" s="569" t="s">
        <v>442</v>
      </c>
      <c r="Y48" s="539" t="s">
        <v>375</v>
      </c>
      <c r="Z48" s="399" t="s">
        <v>395</v>
      </c>
      <c r="AA48" s="398" t="s">
        <v>188</v>
      </c>
      <c r="AB48" s="548" t="s">
        <v>438</v>
      </c>
      <c r="AC48" s="498"/>
      <c r="AD48" s="411" t="s">
        <v>397</v>
      </c>
      <c r="AE48" s="498"/>
      <c r="AF48" s="498"/>
      <c r="AG48" s="398"/>
      <c r="AH48" s="398"/>
      <c r="AI48" s="498"/>
      <c r="AJ48" s="411" t="s">
        <v>441</v>
      </c>
      <c r="AK48" s="498"/>
      <c r="AL48" s="497"/>
      <c r="AM48" s="497"/>
      <c r="AN48" s="497"/>
      <c r="AO48" s="497"/>
      <c r="AP48" s="497"/>
      <c r="AQ48" s="497"/>
    </row>
    <row r="49" spans="2:45" ht="18" customHeight="1" x14ac:dyDescent="0.3">
      <c r="B49" s="7"/>
      <c r="C49" s="7"/>
      <c r="D49" s="714" t="s">
        <v>130</v>
      </c>
      <c r="E49" s="715"/>
      <c r="F49" s="716"/>
      <c r="G49" s="119"/>
      <c r="H49" s="711" t="s">
        <v>81</v>
      </c>
      <c r="I49" s="712"/>
      <c r="J49" s="712"/>
      <c r="K49" s="712"/>
      <c r="L49" s="712"/>
      <c r="M49" s="712"/>
      <c r="N49" s="712"/>
      <c r="O49" s="713"/>
      <c r="P49" s="378"/>
      <c r="S49" s="231">
        <v>10</v>
      </c>
      <c r="T49" s="557" t="s">
        <v>488</v>
      </c>
      <c r="U49" s="557" t="s">
        <v>488</v>
      </c>
      <c r="V49" s="398" t="s">
        <v>399</v>
      </c>
      <c r="W49" s="411" t="s">
        <v>466</v>
      </c>
      <c r="X49" s="569" t="s">
        <v>442</v>
      </c>
      <c r="Y49" s="517" t="s">
        <v>375</v>
      </c>
      <c r="Z49" s="399" t="s">
        <v>395</v>
      </c>
      <c r="AA49" s="398" t="s">
        <v>188</v>
      </c>
      <c r="AB49" s="557" t="s">
        <v>488</v>
      </c>
      <c r="AC49" s="398"/>
      <c r="AD49" s="411" t="s">
        <v>397</v>
      </c>
      <c r="AE49" s="411"/>
      <c r="AF49" s="398"/>
      <c r="AG49" s="516"/>
      <c r="AH49" s="516"/>
      <c r="AI49" s="516"/>
      <c r="AJ49" s="411" t="s">
        <v>467</v>
      </c>
      <c r="AK49" s="516"/>
      <c r="AL49" s="516"/>
      <c r="AM49" s="516"/>
      <c r="AN49" s="516"/>
      <c r="AO49" s="516"/>
      <c r="AP49" s="516"/>
      <c r="AQ49" s="516"/>
    </row>
    <row r="50" spans="2:45" ht="18" customHeight="1" x14ac:dyDescent="0.3">
      <c r="B50" s="7"/>
      <c r="C50" s="7"/>
      <c r="D50" s="241" t="s">
        <v>130</v>
      </c>
      <c r="E50" s="142" t="str">
        <f>PLAYBOOK!E12</f>
        <v xml:space="preserve">Uni Light </v>
      </c>
      <c r="F50" s="142" t="str">
        <f>PLAYBOOK!E13</f>
        <v>-</v>
      </c>
      <c r="G50" s="5"/>
      <c r="H50" s="694" t="str">
        <f>PLAYBOOK!B36</f>
        <v>Lieferumfang Pasculli Rahmen Kit</v>
      </c>
      <c r="I50" s="695"/>
      <c r="J50" s="695"/>
      <c r="K50" s="695"/>
      <c r="L50" s="695"/>
      <c r="M50" s="695"/>
      <c r="N50" s="695"/>
      <c r="O50" s="696"/>
      <c r="P50" s="380">
        <f>PLAYBOOK!F36</f>
        <v>0</v>
      </c>
      <c r="S50" s="231">
        <v>11</v>
      </c>
      <c r="T50" s="557" t="s">
        <v>404</v>
      </c>
      <c r="U50" s="557" t="s">
        <v>404</v>
      </c>
      <c r="V50" s="398" t="s">
        <v>399</v>
      </c>
      <c r="W50" s="411" t="s">
        <v>448</v>
      </c>
      <c r="X50" s="517" t="s">
        <v>449</v>
      </c>
      <c r="Y50" s="517" t="s">
        <v>400</v>
      </c>
      <c r="Z50" s="399" t="s">
        <v>395</v>
      </c>
      <c r="AA50" s="398" t="s">
        <v>188</v>
      </c>
      <c r="AB50" s="557" t="s">
        <v>404</v>
      </c>
      <c r="AC50" s="398"/>
      <c r="AD50" s="411" t="s">
        <v>453</v>
      </c>
      <c r="AE50" s="411"/>
      <c r="AF50" s="398"/>
      <c r="AG50" s="398"/>
      <c r="AH50" s="516"/>
      <c r="AI50" s="516"/>
      <c r="AJ50" s="411" t="s">
        <v>450</v>
      </c>
      <c r="AK50" s="516"/>
      <c r="AL50" s="516"/>
      <c r="AM50" s="516"/>
      <c r="AN50" s="516"/>
      <c r="AO50" s="516"/>
      <c r="AP50" s="516"/>
      <c r="AQ50" s="516"/>
    </row>
    <row r="51" spans="2:45" ht="18" customHeight="1" x14ac:dyDescent="0.3">
      <c r="B51" s="7"/>
      <c r="C51" s="7"/>
      <c r="D51" s="242" t="s">
        <v>191</v>
      </c>
      <c r="E51" s="431"/>
      <c r="F51" s="380">
        <f>PLAYBOOK!F34</f>
        <v>0</v>
      </c>
      <c r="G51" s="192">
        <f>E51</f>
        <v>0</v>
      </c>
      <c r="H51" s="694" t="str">
        <f>PLAYBOOK!B37</f>
        <v>Steuersatz FSA ACR incl. Spacer Kit</v>
      </c>
      <c r="I51" s="695"/>
      <c r="J51" s="695"/>
      <c r="K51" s="695"/>
      <c r="L51" s="695"/>
      <c r="M51" s="695"/>
      <c r="N51" s="695"/>
      <c r="O51" s="696"/>
      <c r="P51" s="380">
        <f>PLAYBOOK!F37</f>
        <v>0</v>
      </c>
      <c r="S51" s="231">
        <v>12</v>
      </c>
      <c r="T51" s="557" t="s">
        <v>116</v>
      </c>
      <c r="U51" s="557" t="s">
        <v>116</v>
      </c>
      <c r="V51" s="398" t="s">
        <v>399</v>
      </c>
      <c r="W51" s="411" t="s">
        <v>451</v>
      </c>
      <c r="X51" s="517" t="s">
        <v>449</v>
      </c>
      <c r="Y51" s="517" t="s">
        <v>400</v>
      </c>
      <c r="Z51" s="399" t="s">
        <v>395</v>
      </c>
      <c r="AA51" s="398" t="s">
        <v>188</v>
      </c>
      <c r="AB51" s="557" t="s">
        <v>116</v>
      </c>
      <c r="AC51" s="398"/>
      <c r="AD51" s="411" t="s">
        <v>453</v>
      </c>
      <c r="AE51" s="411"/>
      <c r="AF51" s="398"/>
      <c r="AG51" s="516"/>
      <c r="AH51" s="516"/>
      <c r="AI51" s="516"/>
      <c r="AJ51" s="411" t="s">
        <v>452</v>
      </c>
      <c r="AK51" s="516"/>
      <c r="AL51" s="516"/>
      <c r="AM51" s="516"/>
      <c r="AN51" s="516"/>
      <c r="AO51" s="516"/>
      <c r="AP51" s="516"/>
      <c r="AQ51" s="516"/>
    </row>
    <row r="52" spans="2:45" ht="18" customHeight="1" x14ac:dyDescent="0.3">
      <c r="B52" s="7"/>
      <c r="C52" s="7"/>
      <c r="D52" s="368" t="str">
        <f>PLAYBOOK!B35</f>
        <v>verschliffene Nähte</v>
      </c>
      <c r="E52" s="431"/>
      <c r="F52" s="380">
        <f>PLAYBOOK!F35</f>
        <v>0</v>
      </c>
      <c r="G52" s="192"/>
      <c r="H52" s="694" t="str">
        <f>PLAYBOOK!B38</f>
        <v>Steckachsen VR 100x12 HR 142x12</v>
      </c>
      <c r="I52" s="695"/>
      <c r="J52" s="695"/>
      <c r="K52" s="695"/>
      <c r="L52" s="695"/>
      <c r="M52" s="695"/>
      <c r="N52" s="695"/>
      <c r="O52" s="696"/>
      <c r="P52" s="380">
        <f>PLAYBOOK!F38</f>
        <v>0</v>
      </c>
      <c r="S52" s="231">
        <v>13</v>
      </c>
      <c r="T52" s="557" t="s">
        <v>489</v>
      </c>
      <c r="U52" s="557" t="s">
        <v>489</v>
      </c>
      <c r="V52" s="398" t="s">
        <v>399</v>
      </c>
      <c r="W52" s="411" t="s">
        <v>446</v>
      </c>
      <c r="X52" s="517" t="s">
        <v>114</v>
      </c>
      <c r="Y52" s="517" t="s">
        <v>400</v>
      </c>
      <c r="Z52" s="399" t="s">
        <v>9</v>
      </c>
      <c r="AA52" s="398" t="s">
        <v>188</v>
      </c>
      <c r="AB52" s="557" t="s">
        <v>489</v>
      </c>
      <c r="AC52" s="398"/>
      <c r="AD52" s="411" t="s">
        <v>453</v>
      </c>
      <c r="AE52" s="411"/>
      <c r="AF52" s="501"/>
      <c r="AG52" s="398"/>
      <c r="AH52" s="516"/>
      <c r="AI52" s="516"/>
      <c r="AJ52" s="411" t="s">
        <v>447</v>
      </c>
      <c r="AK52" s="516"/>
      <c r="AL52" s="516"/>
      <c r="AM52" s="516"/>
      <c r="AN52" s="516"/>
      <c r="AO52" s="516"/>
      <c r="AP52" s="516"/>
      <c r="AQ52" s="516"/>
    </row>
    <row r="53" spans="2:45" ht="18" customHeight="1" x14ac:dyDescent="0.3">
      <c r="B53" s="7"/>
      <c r="C53" s="7"/>
      <c r="D53" s="243" t="s">
        <v>131</v>
      </c>
      <c r="E53" s="243"/>
      <c r="F53" s="251" t="s">
        <v>165</v>
      </c>
      <c r="G53" s="192" t="str">
        <f>F53</f>
        <v xml:space="preserve">si </v>
      </c>
      <c r="H53" s="694" t="str">
        <f>PLAYBOOK!B39</f>
        <v>Sattelklemmung integriert</v>
      </c>
      <c r="I53" s="695"/>
      <c r="J53" s="695"/>
      <c r="K53" s="695"/>
      <c r="L53" s="695"/>
      <c r="M53" s="695"/>
      <c r="N53" s="695"/>
      <c r="O53" s="696"/>
      <c r="P53" s="380">
        <f>PLAYBOOK!F39</f>
        <v>0</v>
      </c>
      <c r="S53" s="231">
        <v>14</v>
      </c>
      <c r="T53" s="557" t="s">
        <v>490</v>
      </c>
      <c r="U53" s="557" t="s">
        <v>490</v>
      </c>
      <c r="V53" s="398" t="s">
        <v>399</v>
      </c>
      <c r="W53" s="411" t="s">
        <v>459</v>
      </c>
      <c r="X53" s="569" t="s">
        <v>442</v>
      </c>
      <c r="Y53" s="517" t="s">
        <v>400</v>
      </c>
      <c r="Z53" s="399" t="s">
        <v>395</v>
      </c>
      <c r="AA53" s="398" t="s">
        <v>188</v>
      </c>
      <c r="AB53" s="557" t="s">
        <v>490</v>
      </c>
      <c r="AC53" s="398"/>
      <c r="AD53" s="411" t="s">
        <v>453</v>
      </c>
      <c r="AE53" s="411"/>
      <c r="AF53" s="501"/>
      <c r="AG53" s="398"/>
      <c r="AH53" s="516"/>
      <c r="AI53" s="516"/>
      <c r="AJ53" s="411" t="s">
        <v>458</v>
      </c>
      <c r="AK53" s="516"/>
      <c r="AL53" s="516"/>
      <c r="AM53" s="516"/>
      <c r="AN53" s="516"/>
      <c r="AO53" s="516"/>
      <c r="AP53" s="516"/>
      <c r="AQ53" s="516"/>
    </row>
    <row r="54" spans="2:45" ht="18" customHeight="1" x14ac:dyDescent="0.3">
      <c r="B54" s="7"/>
      <c r="C54" s="7"/>
      <c r="D54" s="243" t="s">
        <v>128</v>
      </c>
      <c r="E54" s="243"/>
      <c r="F54" s="143" t="s">
        <v>144</v>
      </c>
      <c r="G54" s="192" t="str">
        <f>F54</f>
        <v>-</v>
      </c>
      <c r="H54" s="694" t="str">
        <f>PLAYBOOK!B40</f>
        <v>-</v>
      </c>
      <c r="I54" s="695"/>
      <c r="J54" s="695"/>
      <c r="K54" s="695"/>
      <c r="L54" s="695"/>
      <c r="M54" s="695"/>
      <c r="N54" s="695"/>
      <c r="O54" s="696"/>
      <c r="P54" s="380">
        <f>PLAYBOOK!F40</f>
        <v>0</v>
      </c>
      <c r="S54" s="231">
        <v>15</v>
      </c>
      <c r="T54" s="557" t="s">
        <v>318</v>
      </c>
      <c r="U54" s="557" t="s">
        <v>318</v>
      </c>
      <c r="V54" s="398" t="s">
        <v>454</v>
      </c>
      <c r="W54" s="411" t="s">
        <v>412</v>
      </c>
      <c r="X54" s="517" t="s">
        <v>376</v>
      </c>
      <c r="Y54" s="517" t="s">
        <v>115</v>
      </c>
      <c r="Z54" s="399" t="s">
        <v>386</v>
      </c>
      <c r="AA54" s="398" t="s">
        <v>188</v>
      </c>
      <c r="AB54" s="557" t="s">
        <v>318</v>
      </c>
      <c r="AC54" s="398"/>
      <c r="AD54" s="411" t="s">
        <v>455</v>
      </c>
      <c r="AE54" s="411"/>
      <c r="AF54" s="398"/>
      <c r="AG54" s="516"/>
      <c r="AH54" s="516"/>
      <c r="AI54" s="516"/>
      <c r="AJ54" s="411" t="s">
        <v>444</v>
      </c>
      <c r="AK54" s="516"/>
      <c r="AL54" s="516"/>
      <c r="AM54" s="516"/>
      <c r="AN54" s="516"/>
      <c r="AO54" s="516"/>
      <c r="AP54" s="516"/>
      <c r="AQ54" s="516"/>
    </row>
    <row r="55" spans="2:45" ht="18" customHeight="1" x14ac:dyDescent="0.3">
      <c r="B55" s="7"/>
      <c r="C55" s="7"/>
      <c r="D55" s="243" t="s">
        <v>129</v>
      </c>
      <c r="E55" s="367"/>
      <c r="F55" s="143" t="s">
        <v>144</v>
      </c>
      <c r="G55" s="192" t="str">
        <f>F55</f>
        <v>-</v>
      </c>
      <c r="H55" s="694" t="str">
        <f>PLAYBOOK!B41</f>
        <v>-</v>
      </c>
      <c r="I55" s="695"/>
      <c r="J55" s="695"/>
      <c r="K55" s="695"/>
      <c r="L55" s="695"/>
      <c r="M55" s="695"/>
      <c r="N55" s="695"/>
      <c r="O55" s="696"/>
      <c r="P55" s="380">
        <f>PLAYBOOK!F41</f>
        <v>0</v>
      </c>
      <c r="S55" s="231">
        <v>16</v>
      </c>
      <c r="T55" s="557" t="s">
        <v>411</v>
      </c>
      <c r="U55" s="557" t="s">
        <v>411</v>
      </c>
      <c r="V55" s="398" t="s">
        <v>454</v>
      </c>
      <c r="W55" s="411" t="s">
        <v>413</v>
      </c>
      <c r="X55" s="517" t="s">
        <v>114</v>
      </c>
      <c r="Y55" s="517" t="s">
        <v>115</v>
      </c>
      <c r="Z55" s="399" t="s">
        <v>386</v>
      </c>
      <c r="AA55" s="398" t="s">
        <v>188</v>
      </c>
      <c r="AB55" s="557" t="s">
        <v>411</v>
      </c>
      <c r="AC55" s="398"/>
      <c r="AD55" s="411" t="s">
        <v>455</v>
      </c>
      <c r="AE55" s="411"/>
      <c r="AF55" s="398"/>
      <c r="AG55" s="516"/>
      <c r="AH55" s="516"/>
      <c r="AI55" s="516"/>
      <c r="AJ55" s="411" t="s">
        <v>445</v>
      </c>
      <c r="AK55" s="516"/>
      <c r="AL55" s="516"/>
      <c r="AM55" s="516"/>
      <c r="AN55" s="516"/>
      <c r="AO55" s="516"/>
      <c r="AP55" s="516"/>
      <c r="AQ55" s="516"/>
    </row>
    <row r="56" spans="2:45" ht="18" customHeight="1" x14ac:dyDescent="0.3">
      <c r="B56" s="7"/>
      <c r="C56" s="7"/>
      <c r="D56" s="243" t="s">
        <v>229</v>
      </c>
      <c r="E56" s="243"/>
      <c r="F56" s="369">
        <f>PLAYBOOK!C33</f>
        <v>2</v>
      </c>
      <c r="G56" s="192">
        <f>E56</f>
        <v>0</v>
      </c>
      <c r="H56" s="694" t="str">
        <f>PLAYBOOK!B42</f>
        <v>-</v>
      </c>
      <c r="I56" s="695"/>
      <c r="J56" s="695"/>
      <c r="K56" s="695"/>
      <c r="L56" s="695"/>
      <c r="M56" s="695"/>
      <c r="N56" s="695"/>
      <c r="O56" s="696"/>
      <c r="P56" s="380">
        <f>PLAYBOOK!F42</f>
        <v>0</v>
      </c>
      <c r="S56" s="231">
        <v>17</v>
      </c>
      <c r="T56" s="557" t="s">
        <v>184</v>
      </c>
      <c r="U56" s="557" t="s">
        <v>184</v>
      </c>
      <c r="V56" s="398" t="s">
        <v>443</v>
      </c>
      <c r="W56" s="411" t="s">
        <v>391</v>
      </c>
      <c r="X56" s="517" t="s">
        <v>114</v>
      </c>
      <c r="Y56" s="517" t="s">
        <v>115</v>
      </c>
      <c r="Z56" s="399" t="s">
        <v>386</v>
      </c>
      <c r="AA56" s="398" t="s">
        <v>188</v>
      </c>
      <c r="AB56" s="557" t="s">
        <v>184</v>
      </c>
      <c r="AC56" s="398"/>
      <c r="AD56" s="411" t="s">
        <v>455</v>
      </c>
      <c r="AE56" s="411"/>
      <c r="AF56" s="398"/>
      <c r="AG56" s="398"/>
      <c r="AH56" s="516"/>
      <c r="AI56" s="516"/>
      <c r="AJ56" s="411" t="s">
        <v>391</v>
      </c>
      <c r="AK56" s="516"/>
      <c r="AL56" s="516"/>
      <c r="AM56" s="516"/>
      <c r="AN56" s="516"/>
      <c r="AO56" s="516"/>
      <c r="AP56" s="516"/>
      <c r="AQ56" s="516"/>
    </row>
    <row r="57" spans="2:45" ht="18" customHeight="1" x14ac:dyDescent="0.3">
      <c r="C57" s="7"/>
      <c r="D57" s="365" t="s">
        <v>127</v>
      </c>
      <c r="E57" s="366"/>
      <c r="F57" s="143" t="s">
        <v>144</v>
      </c>
      <c r="G57" s="192"/>
      <c r="H57" s="694" t="str">
        <f>PLAYBOOK!B43</f>
        <v>-</v>
      </c>
      <c r="I57" s="695"/>
      <c r="J57" s="695"/>
      <c r="K57" s="695"/>
      <c r="L57" s="695"/>
      <c r="M57" s="695"/>
      <c r="N57" s="695"/>
      <c r="O57" s="696"/>
      <c r="P57" s="380">
        <f>PLAYBOOK!F43</f>
        <v>0</v>
      </c>
      <c r="S57" s="231">
        <v>18</v>
      </c>
      <c r="T57" s="557" t="s">
        <v>472</v>
      </c>
      <c r="U57" s="557" t="s">
        <v>472</v>
      </c>
      <c r="V57" s="398" t="s">
        <v>454</v>
      </c>
      <c r="W57" s="411" t="s">
        <v>446</v>
      </c>
      <c r="X57" s="517" t="s">
        <v>114</v>
      </c>
      <c r="Y57" s="517" t="s">
        <v>115</v>
      </c>
      <c r="Z57" s="399" t="s">
        <v>386</v>
      </c>
      <c r="AA57" s="398" t="s">
        <v>188</v>
      </c>
      <c r="AB57" s="557" t="s">
        <v>472</v>
      </c>
      <c r="AC57" s="398"/>
      <c r="AD57" s="411" t="s">
        <v>455</v>
      </c>
      <c r="AE57" s="411"/>
      <c r="AF57" s="398"/>
      <c r="AG57" s="398"/>
      <c r="AH57" s="516"/>
      <c r="AI57" s="516"/>
      <c r="AJ57" s="411" t="s">
        <v>447</v>
      </c>
      <c r="AK57" s="516"/>
      <c r="AL57" s="516"/>
      <c r="AM57" s="516"/>
      <c r="AN57" s="516"/>
      <c r="AO57" s="516"/>
      <c r="AP57" s="516"/>
      <c r="AQ57" s="516"/>
    </row>
    <row r="58" spans="2:45" ht="18" customHeight="1" x14ac:dyDescent="0.3">
      <c r="B58" s="7"/>
      <c r="C58" s="7"/>
      <c r="D58" s="689" t="str">
        <f>PLAYBOOK!E32</f>
        <v>-</v>
      </c>
      <c r="E58" s="690"/>
      <c r="F58" s="383">
        <f>PLAYBOOK!F32</f>
        <v>0</v>
      </c>
      <c r="G58" s="192"/>
      <c r="H58" s="694" t="str">
        <f>PLAYBOOK!B44</f>
        <v>-</v>
      </c>
      <c r="I58" s="695"/>
      <c r="J58" s="695"/>
      <c r="K58" s="695"/>
      <c r="L58" s="695"/>
      <c r="M58" s="695"/>
      <c r="N58" s="695"/>
      <c r="O58" s="696"/>
      <c r="P58" s="380">
        <f>PLAYBOOK!F44</f>
        <v>0</v>
      </c>
      <c r="S58" s="231">
        <v>19</v>
      </c>
      <c r="T58" s="557" t="s">
        <v>120</v>
      </c>
      <c r="U58" s="557" t="s">
        <v>120</v>
      </c>
      <c r="V58" s="398" t="s">
        <v>454</v>
      </c>
      <c r="W58" s="411" t="s">
        <v>412</v>
      </c>
      <c r="X58" s="517" t="s">
        <v>377</v>
      </c>
      <c r="Y58" s="517" t="s">
        <v>115</v>
      </c>
      <c r="Z58" s="399" t="s">
        <v>386</v>
      </c>
      <c r="AA58" s="398" t="s">
        <v>188</v>
      </c>
      <c r="AB58" s="557" t="s">
        <v>120</v>
      </c>
      <c r="AC58" s="398"/>
      <c r="AD58" s="411" t="s">
        <v>455</v>
      </c>
      <c r="AE58" s="411"/>
      <c r="AF58" s="398"/>
      <c r="AG58" s="516"/>
      <c r="AH58" s="516"/>
      <c r="AI58" s="516"/>
      <c r="AJ58" s="411" t="s">
        <v>444</v>
      </c>
      <c r="AK58" s="516"/>
      <c r="AL58" s="516"/>
      <c r="AM58" s="516"/>
      <c r="AN58" s="516"/>
      <c r="AO58" s="516"/>
      <c r="AP58" s="516"/>
      <c r="AQ58" s="516"/>
    </row>
    <row r="59" spans="2:45" ht="18" customHeight="1" x14ac:dyDescent="0.3">
      <c r="B59" s="7"/>
      <c r="C59" s="7"/>
      <c r="D59" s="370" t="str">
        <f>PLAYBOOK!E33</f>
        <v>-</v>
      </c>
      <c r="E59" s="371"/>
      <c r="F59" s="383">
        <f>PLAYBOOK!F33</f>
        <v>0</v>
      </c>
      <c r="G59" s="192"/>
      <c r="H59" s="694" t="str">
        <f>PLAYBOOK!B45</f>
        <v>-</v>
      </c>
      <c r="I59" s="695"/>
      <c r="J59" s="695"/>
      <c r="K59" s="695"/>
      <c r="L59" s="695"/>
      <c r="M59" s="695"/>
      <c r="N59" s="695"/>
      <c r="O59" s="696"/>
      <c r="P59" s="380">
        <f>PLAYBOOK!F45</f>
        <v>0</v>
      </c>
      <c r="S59" s="231">
        <v>20</v>
      </c>
      <c r="T59" s="557" t="s">
        <v>473</v>
      </c>
      <c r="U59" s="557" t="s">
        <v>473</v>
      </c>
      <c r="V59" s="398" t="s">
        <v>474</v>
      </c>
      <c r="W59" s="411" t="s">
        <v>459</v>
      </c>
      <c r="X59" s="569" t="s">
        <v>442</v>
      </c>
      <c r="Y59" s="517" t="s">
        <v>400</v>
      </c>
      <c r="Z59" s="399" t="s">
        <v>9</v>
      </c>
      <c r="AA59" s="398" t="s">
        <v>475</v>
      </c>
      <c r="AB59" s="557" t="s">
        <v>473</v>
      </c>
      <c r="AC59" s="499"/>
      <c r="AD59" s="411" t="s">
        <v>453</v>
      </c>
      <c r="AE59" s="518"/>
      <c r="AF59" s="499"/>
      <c r="AG59" s="519"/>
      <c r="AH59" s="516"/>
      <c r="AI59" s="519"/>
      <c r="AJ59" s="411"/>
      <c r="AK59" s="519"/>
      <c r="AL59" s="519"/>
      <c r="AM59" s="519"/>
      <c r="AN59" s="519"/>
      <c r="AO59" s="519"/>
      <c r="AP59" s="519"/>
      <c r="AQ59" s="519"/>
    </row>
    <row r="60" spans="2:45" ht="18.75" customHeight="1" x14ac:dyDescent="0.3">
      <c r="B60" s="7"/>
      <c r="C60" s="7"/>
      <c r="D60" s="146"/>
      <c r="E60" s="735"/>
      <c r="F60" s="735"/>
      <c r="G60" s="735"/>
      <c r="H60" s="735"/>
      <c r="I60" s="735"/>
      <c r="J60" s="735"/>
      <c r="K60" s="735"/>
      <c r="L60" s="735"/>
      <c r="M60" s="735"/>
      <c r="N60" s="735"/>
      <c r="O60" s="736"/>
      <c r="P60" s="464">
        <f>F51+F58+F52+F59+SUM(P50:P59)</f>
        <v>0</v>
      </c>
      <c r="S60" s="231">
        <v>21</v>
      </c>
      <c r="T60" s="557"/>
      <c r="U60" s="557"/>
      <c r="V60" s="398"/>
      <c r="W60" s="411"/>
      <c r="X60" s="517"/>
      <c r="Y60" s="517"/>
      <c r="Z60" s="399"/>
      <c r="AA60" s="398"/>
      <c r="AB60" s="557"/>
      <c r="AC60" s="499"/>
      <c r="AD60" s="411"/>
      <c r="AE60" s="518"/>
      <c r="AF60" s="499"/>
      <c r="AG60" s="519"/>
      <c r="AH60" s="516"/>
      <c r="AI60" s="519"/>
      <c r="AJ60" s="411"/>
      <c r="AK60" s="519"/>
      <c r="AL60" s="519"/>
      <c r="AM60" s="519"/>
      <c r="AN60" s="519"/>
      <c r="AO60" s="519"/>
      <c r="AP60" s="519"/>
      <c r="AQ60" s="519"/>
    </row>
    <row r="61" spans="2:45" ht="18.75" customHeight="1" x14ac:dyDescent="0.3">
      <c r="B61" s="7"/>
      <c r="C61" s="7"/>
      <c r="D61" s="124"/>
      <c r="E61" s="691"/>
      <c r="F61" s="692"/>
      <c r="G61" s="692"/>
      <c r="H61" s="692"/>
      <c r="I61" s="692"/>
      <c r="J61" s="692"/>
      <c r="K61" s="692"/>
      <c r="L61" s="692"/>
      <c r="M61" s="692"/>
      <c r="N61" s="692"/>
      <c r="O61" s="693"/>
      <c r="P61" s="408"/>
      <c r="S61" s="231">
        <v>22</v>
      </c>
      <c r="T61" s="548" t="s">
        <v>389</v>
      </c>
      <c r="U61" s="548" t="s">
        <v>389</v>
      </c>
      <c r="V61" s="398" t="s">
        <v>415</v>
      </c>
      <c r="W61" s="411" t="s">
        <v>412</v>
      </c>
      <c r="X61" s="517" t="s">
        <v>377</v>
      </c>
      <c r="Y61" s="517" t="s">
        <v>220</v>
      </c>
      <c r="Z61" s="399" t="s">
        <v>9</v>
      </c>
      <c r="AA61" s="398" t="s">
        <v>396</v>
      </c>
      <c r="AB61" s="548" t="s">
        <v>389</v>
      </c>
      <c r="AC61" s="499"/>
      <c r="AD61" s="573"/>
      <c r="AE61" s="518"/>
      <c r="AF61" s="499"/>
      <c r="AG61" s="519"/>
      <c r="AH61" s="516"/>
      <c r="AI61" s="519"/>
      <c r="AJ61" s="411" t="s">
        <v>398</v>
      </c>
      <c r="AK61" s="519"/>
      <c r="AL61" s="519"/>
      <c r="AM61" s="519"/>
      <c r="AN61" s="519"/>
      <c r="AO61" s="519"/>
      <c r="AP61" s="519"/>
      <c r="AQ61" s="519"/>
    </row>
    <row r="62" spans="2:45" ht="18.75" customHeight="1" x14ac:dyDescent="0.3">
      <c r="B62" s="7"/>
      <c r="C62" s="7"/>
      <c r="D62" s="407" t="s">
        <v>25</v>
      </c>
      <c r="E62" s="679"/>
      <c r="F62" s="680"/>
      <c r="G62" s="680"/>
      <c r="H62" s="680"/>
      <c r="I62" s="680"/>
      <c r="J62" s="680"/>
      <c r="K62" s="680"/>
      <c r="L62" s="680"/>
      <c r="M62" s="680"/>
      <c r="N62" s="680"/>
      <c r="O62" s="681"/>
      <c r="P62" s="381">
        <f>PLAYBOOK!F10</f>
        <v>0</v>
      </c>
      <c r="R62" s="256"/>
      <c r="S62" s="231">
        <v>23</v>
      </c>
      <c r="T62" s="548" t="s">
        <v>405</v>
      </c>
      <c r="U62" s="548" t="s">
        <v>405</v>
      </c>
      <c r="V62" s="398" t="s">
        <v>393</v>
      </c>
      <c r="W62" s="411" t="s">
        <v>414</v>
      </c>
      <c r="X62" s="517" t="s">
        <v>377</v>
      </c>
      <c r="Y62" s="517" t="s">
        <v>220</v>
      </c>
      <c r="Z62" s="399" t="s">
        <v>386</v>
      </c>
      <c r="AA62" s="398" t="s">
        <v>188</v>
      </c>
      <c r="AB62" s="548" t="s">
        <v>405</v>
      </c>
      <c r="AC62" s="499"/>
      <c r="AE62" s="518"/>
      <c r="AF62" s="499"/>
      <c r="AG62" s="519"/>
      <c r="AH62" s="516"/>
      <c r="AI62" s="519"/>
      <c r="AJ62" s="411" t="s">
        <v>416</v>
      </c>
      <c r="AK62" s="519"/>
      <c r="AL62" s="519"/>
      <c r="AM62" s="519"/>
      <c r="AN62" s="519"/>
      <c r="AO62" s="519"/>
      <c r="AP62" s="519"/>
      <c r="AQ62" s="519"/>
    </row>
    <row r="63" spans="2:45" ht="18.75" customHeight="1" x14ac:dyDescent="0.3">
      <c r="B63" s="7"/>
      <c r="C63" s="7"/>
      <c r="D63" s="602" t="s">
        <v>314</v>
      </c>
      <c r="E63" s="733"/>
      <c r="F63" s="705"/>
      <c r="G63" s="705"/>
      <c r="H63" s="705"/>
      <c r="I63" s="705"/>
      <c r="J63" s="705"/>
      <c r="K63" s="705"/>
      <c r="L63" s="705"/>
      <c r="M63" s="705"/>
      <c r="N63" s="705"/>
      <c r="O63" s="734"/>
      <c r="P63" s="603">
        <f>P60+P48+P46+P40+P35+P62+P25+P61</f>
        <v>4750</v>
      </c>
      <c r="R63" s="257"/>
      <c r="S63" s="231">
        <v>24</v>
      </c>
      <c r="T63" s="548" t="s">
        <v>381</v>
      </c>
      <c r="U63" s="548" t="s">
        <v>381</v>
      </c>
      <c r="V63" s="398" t="s">
        <v>392</v>
      </c>
      <c r="W63" s="411" t="s">
        <v>412</v>
      </c>
      <c r="X63" s="517" t="s">
        <v>377</v>
      </c>
      <c r="Y63" s="517" t="s">
        <v>220</v>
      </c>
      <c r="Z63" s="399" t="s">
        <v>386</v>
      </c>
      <c r="AA63" s="398" t="s">
        <v>396</v>
      </c>
      <c r="AB63" s="548" t="s">
        <v>381</v>
      </c>
      <c r="AC63" s="499"/>
      <c r="AD63" s="411"/>
      <c r="AE63" s="518"/>
      <c r="AF63" s="499"/>
      <c r="AG63" s="519"/>
      <c r="AH63" s="516"/>
      <c r="AI63" s="519"/>
      <c r="AJ63" s="411" t="s">
        <v>398</v>
      </c>
      <c r="AK63" s="519"/>
      <c r="AL63" s="519"/>
      <c r="AM63" s="519"/>
      <c r="AN63" s="519"/>
      <c r="AO63" s="519"/>
      <c r="AP63" s="519"/>
      <c r="AQ63" s="519"/>
      <c r="AR63" s="253"/>
      <c r="AS63" s="253"/>
    </row>
    <row r="64" spans="2:45" ht="18.75" customHeight="1" x14ac:dyDescent="0.3">
      <c r="B64" s="7"/>
      <c r="C64" s="7"/>
      <c r="D64" s="614" t="s">
        <v>746</v>
      </c>
      <c r="E64" s="737"/>
      <c r="F64" s="737"/>
      <c r="G64" s="737"/>
      <c r="H64" s="737"/>
      <c r="I64" s="737"/>
      <c r="J64" s="737"/>
      <c r="K64" s="737"/>
      <c r="L64" s="737"/>
      <c r="M64" s="737"/>
      <c r="N64" s="737"/>
      <c r="O64" s="737"/>
      <c r="P64" s="615">
        <f>PLAYBOOK!E50</f>
        <v>4750</v>
      </c>
      <c r="R64" s="258"/>
      <c r="S64" s="231">
        <v>25</v>
      </c>
      <c r="T64" s="548" t="s">
        <v>409</v>
      </c>
      <c r="U64" s="548" t="s">
        <v>409</v>
      </c>
      <c r="V64" s="398" t="s">
        <v>394</v>
      </c>
      <c r="W64" s="411" t="s">
        <v>414</v>
      </c>
      <c r="X64" s="517" t="s">
        <v>377</v>
      </c>
      <c r="Y64" s="517" t="s">
        <v>220</v>
      </c>
      <c r="Z64" s="399" t="s">
        <v>386</v>
      </c>
      <c r="AA64" s="398" t="s">
        <v>188</v>
      </c>
      <c r="AB64" s="548" t="s">
        <v>409</v>
      </c>
      <c r="AC64" s="499"/>
      <c r="AD64" s="411"/>
      <c r="AE64" s="518"/>
      <c r="AF64" s="499"/>
      <c r="AG64" s="519"/>
      <c r="AH64" s="516"/>
      <c r="AI64" s="519"/>
      <c r="AJ64" s="411" t="s">
        <v>398</v>
      </c>
      <c r="AK64" s="519"/>
      <c r="AL64" s="519"/>
      <c r="AM64" s="519"/>
      <c r="AN64" s="519"/>
      <c r="AO64" s="519"/>
      <c r="AP64" s="519"/>
      <c r="AQ64" s="519"/>
    </row>
    <row r="65" spans="2:43" s="26" customFormat="1" ht="18.75" customHeight="1" x14ac:dyDescent="0.3">
      <c r="B65" s="7"/>
      <c r="C65" s="7"/>
      <c r="D65" s="612"/>
      <c r="E65" s="675"/>
      <c r="F65" s="676"/>
      <c r="G65" s="676"/>
      <c r="H65" s="676"/>
      <c r="I65" s="676"/>
      <c r="J65" s="676"/>
      <c r="K65" s="676"/>
      <c r="L65" s="676"/>
      <c r="M65" s="676"/>
      <c r="N65" s="676"/>
      <c r="O65" s="676"/>
      <c r="P65" s="613"/>
      <c r="Q65" s="3"/>
      <c r="R65" s="258"/>
      <c r="S65" s="231">
        <v>26</v>
      </c>
      <c r="T65" s="548" t="s">
        <v>410</v>
      </c>
      <c r="U65" s="548" t="s">
        <v>410</v>
      </c>
      <c r="V65" s="398" t="s">
        <v>394</v>
      </c>
      <c r="W65" s="411" t="s">
        <v>412</v>
      </c>
      <c r="X65" s="517" t="s">
        <v>377</v>
      </c>
      <c r="Y65" s="517" t="s">
        <v>220</v>
      </c>
      <c r="Z65" s="399" t="s">
        <v>386</v>
      </c>
      <c r="AA65" s="398" t="s">
        <v>396</v>
      </c>
      <c r="AB65" s="548" t="s">
        <v>410</v>
      </c>
      <c r="AC65" s="499"/>
      <c r="AD65" s="411"/>
      <c r="AE65" s="518"/>
      <c r="AF65" s="499"/>
      <c r="AG65" s="519"/>
      <c r="AH65" s="516"/>
      <c r="AI65" s="519"/>
      <c r="AJ65" s="411" t="s">
        <v>416</v>
      </c>
      <c r="AK65" s="519"/>
      <c r="AL65" s="519"/>
      <c r="AM65" s="519"/>
      <c r="AN65" s="519"/>
      <c r="AO65" s="519"/>
      <c r="AP65" s="519"/>
      <c r="AQ65" s="519"/>
    </row>
    <row r="66" spans="2:43" s="26" customFormat="1" ht="18.75" customHeight="1" x14ac:dyDescent="0.3">
      <c r="B66" s="7"/>
      <c r="C66" s="7"/>
      <c r="D66" s="672" t="s">
        <v>82</v>
      </c>
      <c r="E66" s="688"/>
      <c r="F66" s="672" t="s">
        <v>219</v>
      </c>
      <c r="G66" s="672"/>
      <c r="H66" s="678"/>
      <c r="I66" s="678"/>
      <c r="J66" s="678"/>
      <c r="K66" s="687" t="s">
        <v>218</v>
      </c>
      <c r="L66" s="687"/>
      <c r="M66" s="687"/>
      <c r="N66" s="687"/>
      <c r="O66" s="687"/>
      <c r="P66" s="738"/>
      <c r="Q66" s="3"/>
      <c r="R66" s="3"/>
      <c r="S66" s="231">
        <v>27</v>
      </c>
      <c r="T66" s="505"/>
      <c r="U66" s="398"/>
      <c r="V66" s="398"/>
      <c r="W66" s="411"/>
      <c r="X66" s="517"/>
      <c r="Y66" s="517"/>
      <c r="Z66" s="399"/>
      <c r="AA66" s="398"/>
      <c r="AB66" s="398"/>
      <c r="AC66" s="499"/>
      <c r="AD66" s="411"/>
      <c r="AE66" s="518"/>
      <c r="AF66" s="499"/>
      <c r="AG66" s="519"/>
      <c r="AH66" s="516"/>
      <c r="AI66" s="519"/>
      <c r="AJ66" s="411"/>
      <c r="AK66" s="519"/>
      <c r="AL66" s="519"/>
      <c r="AM66" s="519"/>
      <c r="AN66" s="519"/>
      <c r="AO66" s="519"/>
      <c r="AP66" s="519"/>
      <c r="AQ66" s="519"/>
    </row>
    <row r="67" spans="2:43" s="26" customFormat="1" x14ac:dyDescent="0.3">
      <c r="B67" s="7"/>
      <c r="C67" s="7"/>
      <c r="D67" s="672"/>
      <c r="E67" s="688"/>
      <c r="F67" s="672"/>
      <c r="G67" s="672"/>
      <c r="H67" s="678"/>
      <c r="I67" s="678"/>
      <c r="J67" s="678"/>
      <c r="K67" s="687"/>
      <c r="L67" s="687"/>
      <c r="M67" s="687"/>
      <c r="N67" s="687"/>
      <c r="O67" s="687"/>
      <c r="P67" s="738"/>
      <c r="Q67" s="3"/>
      <c r="R67" s="3"/>
      <c r="S67" s="231">
        <v>28</v>
      </c>
      <c r="T67" s="505"/>
      <c r="U67" s="398"/>
      <c r="V67" s="398"/>
      <c r="W67" s="411"/>
      <c r="X67" s="517"/>
      <c r="Y67" s="517"/>
      <c r="Z67" s="399"/>
      <c r="AA67" s="398"/>
      <c r="AB67" s="398"/>
      <c r="AC67" s="499"/>
      <c r="AD67" s="411"/>
      <c r="AE67" s="518"/>
      <c r="AF67" s="499"/>
      <c r="AG67" s="519"/>
      <c r="AH67" s="516"/>
      <c r="AI67" s="519"/>
      <c r="AJ67" s="411"/>
      <c r="AK67" s="519"/>
      <c r="AL67" s="519"/>
      <c r="AM67" s="519"/>
      <c r="AN67" s="519"/>
      <c r="AO67" s="519"/>
      <c r="AP67" s="519"/>
      <c r="AQ67" s="519"/>
    </row>
    <row r="68" spans="2:43" s="26" customFormat="1" x14ac:dyDescent="0.3">
      <c r="B68" s="30"/>
      <c r="C68" s="30"/>
      <c r="D68" s="732" t="s">
        <v>378</v>
      </c>
      <c r="E68" s="732"/>
      <c r="F68" s="732"/>
      <c r="G68" s="732"/>
      <c r="H68" s="732"/>
      <c r="I68" s="732"/>
      <c r="J68" s="732"/>
      <c r="K68" s="732"/>
      <c r="L68" s="732"/>
      <c r="M68" s="732"/>
      <c r="N68" s="732"/>
      <c r="O68" s="732"/>
      <c r="P68" s="732"/>
      <c r="S68" s="231">
        <v>29</v>
      </c>
      <c r="T68" s="505"/>
      <c r="U68" s="398"/>
      <c r="V68" s="398"/>
      <c r="W68" s="411"/>
      <c r="X68" s="517"/>
      <c r="Y68" s="517"/>
      <c r="Z68" s="399"/>
      <c r="AA68" s="398"/>
      <c r="AB68" s="398"/>
      <c r="AC68" s="499"/>
      <c r="AD68" s="411"/>
      <c r="AE68" s="518"/>
      <c r="AF68" s="398"/>
      <c r="AG68" s="516"/>
      <c r="AH68" s="516"/>
      <c r="AI68" s="516"/>
      <c r="AJ68" s="411"/>
      <c r="AK68" s="516"/>
      <c r="AL68" s="516"/>
      <c r="AM68" s="516"/>
      <c r="AN68" s="516"/>
      <c r="AO68" s="516"/>
      <c r="AP68" s="516"/>
      <c r="AQ68" s="516"/>
    </row>
    <row r="69" spans="2:43" s="26" customFormat="1" ht="13.5" customHeight="1" x14ac:dyDescent="0.3">
      <c r="G69" s="3"/>
      <c r="H69" s="3"/>
      <c r="I69" s="4"/>
      <c r="J69" s="4"/>
      <c r="K69" s="3"/>
      <c r="L69" s="3"/>
      <c r="M69" s="4"/>
      <c r="N69" s="4"/>
      <c r="O69" s="3"/>
      <c r="P69" s="4"/>
      <c r="S69" s="231">
        <v>30</v>
      </c>
      <c r="T69" s="505"/>
      <c r="U69" s="495"/>
      <c r="V69" s="495"/>
      <c r="W69" s="531"/>
      <c r="X69" s="495"/>
      <c r="Y69" s="495"/>
      <c r="Z69" s="495"/>
      <c r="AA69" s="495"/>
      <c r="AB69" s="495"/>
      <c r="AC69" s="337"/>
      <c r="AD69" s="495"/>
      <c r="AE69" s="337"/>
      <c r="AF69" s="337"/>
      <c r="AG69" s="337"/>
      <c r="AH69" s="495"/>
      <c r="AI69" s="337"/>
      <c r="AJ69" s="531"/>
      <c r="AK69" s="337"/>
      <c r="AL69" s="337"/>
      <c r="AM69" s="337"/>
      <c r="AN69" s="337"/>
      <c r="AO69" s="337"/>
      <c r="AP69" s="337"/>
      <c r="AQ69" s="337"/>
    </row>
    <row r="70" spans="2:43" s="26" customFormat="1" x14ac:dyDescent="0.3">
      <c r="D70" s="237"/>
      <c r="E70" s="237"/>
      <c r="F70" s="237"/>
      <c r="G70" s="237"/>
      <c r="H70" s="237"/>
      <c r="I70" s="238"/>
      <c r="J70" s="238"/>
      <c r="K70" s="237"/>
      <c r="L70" s="237"/>
      <c r="M70" s="4"/>
      <c r="N70" s="4"/>
      <c r="O70" s="3"/>
      <c r="P70" s="4"/>
      <c r="S70" s="231">
        <v>30</v>
      </c>
      <c r="T70" s="505"/>
      <c r="U70" s="496"/>
      <c r="V70" s="512"/>
      <c r="W70" s="529"/>
      <c r="X70" s="512"/>
      <c r="Y70" s="512"/>
      <c r="Z70" s="512"/>
      <c r="AA70" s="512"/>
      <c r="AB70" s="520"/>
      <c r="AC70" s="520"/>
      <c r="AD70" s="536" t="s">
        <v>299</v>
      </c>
      <c r="AE70" s="337"/>
      <c r="AF70" s="337"/>
      <c r="AG70" s="520"/>
      <c r="AH70" s="520"/>
      <c r="AI70" s="520"/>
      <c r="AJ70" s="543"/>
      <c r="AK70" s="520"/>
      <c r="AL70" s="520"/>
      <c r="AM70" s="520"/>
      <c r="AN70" s="520"/>
      <c r="AO70" s="520"/>
      <c r="AP70" s="520"/>
      <c r="AQ70" s="520"/>
    </row>
    <row r="71" spans="2:43" s="26" customFormat="1" x14ac:dyDescent="0.3">
      <c r="S71" s="228"/>
      <c r="T71" s="502"/>
      <c r="U71" s="398" t="s">
        <v>144</v>
      </c>
      <c r="V71" s="398" t="s">
        <v>144</v>
      </c>
      <c r="W71" s="411" t="s">
        <v>109</v>
      </c>
      <c r="X71" s="399" t="s">
        <v>123</v>
      </c>
      <c r="Y71" s="398"/>
      <c r="Z71" s="398"/>
      <c r="AA71" s="398"/>
      <c r="AB71" s="495"/>
      <c r="AC71" s="337"/>
      <c r="AD71" s="540" t="s">
        <v>113</v>
      </c>
      <c r="AE71" s="521">
        <v>3150</v>
      </c>
      <c r="AF71" s="522">
        <v>1000</v>
      </c>
      <c r="AG71" s="337"/>
      <c r="AH71" s="495"/>
      <c r="AI71" s="337"/>
      <c r="AJ71" s="531"/>
      <c r="AK71" s="337"/>
      <c r="AL71" s="337"/>
      <c r="AM71" s="337"/>
      <c r="AN71" s="337"/>
      <c r="AO71" s="337"/>
      <c r="AP71" s="337"/>
      <c r="AQ71" s="337"/>
    </row>
    <row r="72" spans="2:43" s="26" customFormat="1" x14ac:dyDescent="0.3">
      <c r="S72" s="507" t="s">
        <v>205</v>
      </c>
      <c r="T72" s="503"/>
      <c r="U72" s="500" t="s">
        <v>345</v>
      </c>
      <c r="V72" s="537" t="s">
        <v>167</v>
      </c>
      <c r="W72" s="411" t="s">
        <v>110</v>
      </c>
      <c r="X72" s="399" t="s">
        <v>124</v>
      </c>
      <c r="Y72" s="398"/>
      <c r="Z72" s="398"/>
      <c r="AA72" s="398"/>
      <c r="AB72" s="495"/>
      <c r="AC72" s="337"/>
      <c r="AD72" s="541" t="s">
        <v>182</v>
      </c>
      <c r="AE72" s="523">
        <v>2550</v>
      </c>
      <c r="AF72" s="524">
        <v>848</v>
      </c>
      <c r="AG72" s="337"/>
      <c r="AH72" s="495"/>
      <c r="AI72" s="337"/>
      <c r="AJ72" s="531"/>
      <c r="AK72" s="337"/>
      <c r="AL72" s="337"/>
      <c r="AM72" s="337"/>
      <c r="AN72" s="337"/>
      <c r="AO72" s="337"/>
      <c r="AP72" s="337"/>
      <c r="AQ72" s="337"/>
    </row>
    <row r="73" spans="2:43" s="26" customFormat="1" x14ac:dyDescent="0.3">
      <c r="S73" s="231"/>
      <c r="T73" s="505"/>
      <c r="U73" s="500" t="s">
        <v>346</v>
      </c>
      <c r="V73" s="537" t="s">
        <v>168</v>
      </c>
      <c r="W73" s="411"/>
      <c r="X73" s="399" t="s">
        <v>125</v>
      </c>
      <c r="Y73" s="398"/>
      <c r="Z73" s="398"/>
      <c r="AA73" s="398"/>
      <c r="AB73" s="495"/>
      <c r="AC73" s="337"/>
      <c r="AD73" s="541" t="s">
        <v>116</v>
      </c>
      <c r="AE73" s="523">
        <v>1950</v>
      </c>
      <c r="AF73" s="524">
        <v>739</v>
      </c>
      <c r="AG73" s="337"/>
      <c r="AH73" s="495"/>
      <c r="AI73" s="337"/>
      <c r="AJ73" s="531"/>
      <c r="AK73" s="337"/>
      <c r="AL73" s="337"/>
      <c r="AM73" s="337"/>
      <c r="AN73" s="337"/>
      <c r="AO73" s="337"/>
      <c r="AP73" s="337"/>
      <c r="AQ73" s="337"/>
    </row>
    <row r="74" spans="2:43" s="26" customFormat="1" x14ac:dyDescent="0.3">
      <c r="S74" s="231"/>
      <c r="T74" s="505"/>
      <c r="U74" s="500" t="s">
        <v>347</v>
      </c>
      <c r="V74" s="537" t="s">
        <v>169</v>
      </c>
      <c r="W74" s="411"/>
      <c r="X74" s="399"/>
      <c r="Y74" s="398"/>
      <c r="Z74" s="398"/>
      <c r="AA74" s="398"/>
      <c r="AB74" s="495"/>
      <c r="AC74" s="337"/>
      <c r="AD74" s="541" t="s">
        <v>112</v>
      </c>
      <c r="AE74" s="523">
        <v>1350</v>
      </c>
      <c r="AF74" s="524">
        <v>479</v>
      </c>
      <c r="AG74" s="337"/>
      <c r="AH74" s="495"/>
      <c r="AI74" s="337"/>
      <c r="AJ74" s="531"/>
      <c r="AK74" s="337"/>
      <c r="AL74" s="337"/>
      <c r="AM74" s="337"/>
      <c r="AN74" s="337"/>
      <c r="AO74" s="337"/>
      <c r="AP74" s="337"/>
      <c r="AQ74" s="337"/>
    </row>
    <row r="75" spans="2:43" s="26" customFormat="1" x14ac:dyDescent="0.3">
      <c r="S75" s="231"/>
      <c r="T75" s="505"/>
      <c r="U75" s="500" t="s">
        <v>174</v>
      </c>
      <c r="V75" s="537" t="s">
        <v>170</v>
      </c>
      <c r="W75" s="411"/>
      <c r="X75" s="399"/>
      <c r="Y75" s="398"/>
      <c r="Z75" s="398"/>
      <c r="AA75" s="398"/>
      <c r="AB75" s="495"/>
      <c r="AC75" s="337"/>
      <c r="AD75" s="541" t="s">
        <v>298</v>
      </c>
      <c r="AE75" s="523">
        <v>1650</v>
      </c>
      <c r="AF75" s="524"/>
      <c r="AG75" s="337"/>
      <c r="AH75" s="495"/>
      <c r="AI75" s="337"/>
      <c r="AJ75" s="531"/>
      <c r="AK75" s="337"/>
      <c r="AL75" s="337"/>
      <c r="AM75" s="337"/>
      <c r="AN75" s="337"/>
      <c r="AO75" s="337"/>
      <c r="AP75" s="337"/>
      <c r="AQ75" s="337"/>
    </row>
    <row r="76" spans="2:43" s="26" customFormat="1" x14ac:dyDescent="0.3">
      <c r="S76" s="231"/>
      <c r="T76" s="505"/>
      <c r="U76" s="500" t="s">
        <v>175</v>
      </c>
      <c r="V76" s="537" t="s">
        <v>171</v>
      </c>
      <c r="W76" s="411"/>
      <c r="X76" s="399"/>
      <c r="Y76" s="398"/>
      <c r="Z76" s="398"/>
      <c r="AA76" s="398"/>
      <c r="AB76" s="495"/>
      <c r="AC76" s="496"/>
      <c r="AD76" s="541" t="s">
        <v>117</v>
      </c>
      <c r="AE76" s="523">
        <v>1950</v>
      </c>
      <c r="AF76" s="524">
        <v>785</v>
      </c>
      <c r="AG76" s="337"/>
      <c r="AH76" s="495"/>
      <c r="AI76" s="337"/>
      <c r="AJ76" s="531"/>
      <c r="AK76" s="337"/>
      <c r="AL76" s="337"/>
      <c r="AM76" s="337"/>
      <c r="AN76" s="337"/>
      <c r="AO76" s="337"/>
      <c r="AP76" s="337"/>
      <c r="AQ76" s="337"/>
    </row>
    <row r="77" spans="2:43" s="26" customFormat="1" x14ac:dyDescent="0.3">
      <c r="S77" s="231"/>
      <c r="T77" s="505"/>
      <c r="U77" s="500" t="s">
        <v>176</v>
      </c>
      <c r="V77" s="537" t="s">
        <v>172</v>
      </c>
      <c r="W77" s="411"/>
      <c r="X77" s="399"/>
      <c r="Y77" s="398"/>
      <c r="Z77" s="398"/>
      <c r="AA77" s="398"/>
      <c r="AB77" s="495"/>
      <c r="AC77" s="496"/>
      <c r="AD77" s="541" t="s">
        <v>118</v>
      </c>
      <c r="AE77" s="523">
        <v>1250</v>
      </c>
      <c r="AF77" s="524">
        <v>515</v>
      </c>
      <c r="AG77" s="337"/>
      <c r="AH77" s="495"/>
      <c r="AI77" s="337"/>
      <c r="AJ77" s="531"/>
      <c r="AK77" s="337"/>
      <c r="AL77" s="337"/>
      <c r="AM77" s="337"/>
      <c r="AN77" s="337"/>
      <c r="AO77" s="337"/>
      <c r="AP77" s="337"/>
      <c r="AQ77" s="337"/>
    </row>
    <row r="78" spans="2:43" s="26" customFormat="1" x14ac:dyDescent="0.3">
      <c r="S78" s="231"/>
      <c r="T78" s="505"/>
      <c r="U78" s="500" t="s">
        <v>177</v>
      </c>
      <c r="V78" s="537" t="s">
        <v>349</v>
      </c>
      <c r="W78" s="411"/>
      <c r="X78" s="399"/>
      <c r="Y78" s="398"/>
      <c r="Z78" s="398"/>
      <c r="AA78" s="398"/>
      <c r="AB78" s="495"/>
      <c r="AC78" s="496"/>
      <c r="AD78" s="541" t="s">
        <v>197</v>
      </c>
      <c r="AE78" s="523">
        <v>1280</v>
      </c>
      <c r="AF78" s="524">
        <v>514</v>
      </c>
      <c r="AG78" s="495"/>
      <c r="AH78" s="495"/>
      <c r="AI78" s="337"/>
      <c r="AJ78" s="531"/>
      <c r="AK78" s="337"/>
      <c r="AL78" s="337"/>
      <c r="AM78" s="337"/>
      <c r="AN78" s="337"/>
      <c r="AO78" s="337"/>
      <c r="AP78" s="337"/>
      <c r="AQ78" s="337"/>
    </row>
    <row r="79" spans="2:43" s="26" customFormat="1" x14ac:dyDescent="0.3">
      <c r="S79" s="231"/>
      <c r="T79" s="505"/>
      <c r="U79" s="500" t="s">
        <v>315</v>
      </c>
      <c r="V79" s="537" t="s">
        <v>350</v>
      </c>
      <c r="W79" s="411"/>
      <c r="X79" s="399"/>
      <c r="Y79" s="398"/>
      <c r="Z79" s="398"/>
      <c r="AA79" s="398"/>
      <c r="AB79" s="495"/>
      <c r="AC79" s="496"/>
      <c r="AD79" s="541" t="s">
        <v>119</v>
      </c>
      <c r="AE79" s="523">
        <v>2600</v>
      </c>
      <c r="AF79" s="524">
        <v>1049</v>
      </c>
      <c r="AG79" s="495"/>
      <c r="AH79" s="495"/>
      <c r="AI79" s="337"/>
      <c r="AJ79" s="531"/>
      <c r="AK79" s="337"/>
      <c r="AL79" s="337"/>
      <c r="AM79" s="337"/>
      <c r="AN79" s="337"/>
      <c r="AO79" s="337"/>
      <c r="AP79" s="337"/>
      <c r="AQ79" s="337"/>
    </row>
    <row r="80" spans="2:43" s="26" customFormat="1" x14ac:dyDescent="0.3">
      <c r="S80" s="231"/>
      <c r="T80" s="505"/>
      <c r="U80" s="500" t="s">
        <v>383</v>
      </c>
      <c r="V80" s="537" t="s">
        <v>351</v>
      </c>
      <c r="W80" s="411"/>
      <c r="X80" s="399"/>
      <c r="Y80" s="398"/>
      <c r="Z80" s="398"/>
      <c r="AA80" s="398"/>
      <c r="AB80" s="495"/>
      <c r="AC80" s="496"/>
      <c r="AD80" s="541" t="s">
        <v>161</v>
      </c>
      <c r="AE80" s="523">
        <v>1600</v>
      </c>
      <c r="AF80" s="524">
        <v>549</v>
      </c>
      <c r="AG80" s="495"/>
      <c r="AH80" s="495"/>
      <c r="AI80" s="337"/>
      <c r="AJ80" s="531"/>
      <c r="AK80" s="337"/>
      <c r="AL80" s="337"/>
      <c r="AM80" s="337"/>
      <c r="AN80" s="337"/>
      <c r="AO80" s="337"/>
      <c r="AP80" s="337"/>
      <c r="AQ80" s="337"/>
    </row>
    <row r="81" spans="19:43" s="26" customFormat="1" x14ac:dyDescent="0.3">
      <c r="S81" s="231"/>
      <c r="T81" s="505"/>
      <c r="U81" s="500" t="s">
        <v>384</v>
      </c>
      <c r="V81" s="537" t="s">
        <v>352</v>
      </c>
      <c r="W81" s="411"/>
      <c r="X81" s="399"/>
      <c r="Y81" s="398"/>
      <c r="Z81" s="398"/>
      <c r="AA81" s="398"/>
      <c r="AB81" s="495"/>
      <c r="AC81" s="496"/>
      <c r="AD81" s="541" t="s">
        <v>120</v>
      </c>
      <c r="AE81" s="523">
        <v>1080</v>
      </c>
      <c r="AF81" s="524">
        <v>402</v>
      </c>
      <c r="AG81" s="495"/>
      <c r="AH81" s="495"/>
      <c r="AI81" s="337"/>
      <c r="AJ81" s="531"/>
      <c r="AK81" s="337"/>
      <c r="AL81" s="337"/>
      <c r="AM81" s="337"/>
      <c r="AN81" s="337"/>
      <c r="AO81" s="337"/>
      <c r="AP81" s="337"/>
      <c r="AQ81" s="337"/>
    </row>
    <row r="82" spans="19:43" s="26" customFormat="1" x14ac:dyDescent="0.3">
      <c r="S82" s="231"/>
      <c r="T82" s="505"/>
      <c r="U82" s="500"/>
      <c r="V82" s="537" t="s">
        <v>316</v>
      </c>
      <c r="W82" s="535"/>
      <c r="X82" s="501"/>
      <c r="Y82" s="501"/>
      <c r="Z82" s="501"/>
      <c r="AA82" s="501"/>
      <c r="AB82" s="495"/>
      <c r="AC82" s="496"/>
      <c r="AD82" s="541" t="s">
        <v>121</v>
      </c>
      <c r="AE82" s="523">
        <v>1080</v>
      </c>
      <c r="AF82" s="524">
        <v>402</v>
      </c>
      <c r="AG82" s="495"/>
      <c r="AH82" s="495"/>
      <c r="AI82" s="337"/>
      <c r="AJ82" s="531"/>
      <c r="AK82" s="337"/>
      <c r="AL82" s="337"/>
      <c r="AM82" s="337"/>
      <c r="AN82" s="337"/>
      <c r="AO82" s="337"/>
      <c r="AP82" s="337"/>
      <c r="AQ82" s="337"/>
    </row>
    <row r="83" spans="19:43" s="26" customFormat="1" x14ac:dyDescent="0.3">
      <c r="S83" s="231"/>
      <c r="T83" s="505"/>
      <c r="U83" s="500"/>
      <c r="V83" s="538" t="s">
        <v>173</v>
      </c>
      <c r="W83" s="535"/>
      <c r="X83" s="501"/>
      <c r="Y83" s="501"/>
      <c r="Z83" s="501"/>
      <c r="AA83" s="501"/>
      <c r="AB83" s="495"/>
      <c r="AC83" s="496"/>
      <c r="AD83" s="541" t="s">
        <v>122</v>
      </c>
      <c r="AE83" s="523">
        <v>2800</v>
      </c>
      <c r="AF83" s="524">
        <v>1007</v>
      </c>
      <c r="AG83" s="495"/>
      <c r="AH83" s="495"/>
      <c r="AI83" s="337"/>
      <c r="AJ83" s="531"/>
      <c r="AK83" s="337"/>
      <c r="AL83" s="337"/>
      <c r="AM83" s="337"/>
      <c r="AN83" s="337"/>
      <c r="AO83" s="337"/>
      <c r="AP83" s="337"/>
      <c r="AQ83" s="337"/>
    </row>
    <row r="84" spans="19:43" s="26" customFormat="1" x14ac:dyDescent="0.3">
      <c r="S84" s="231"/>
      <c r="T84" s="506"/>
      <c r="U84" s="500"/>
      <c r="V84" s="538">
        <v>2013</v>
      </c>
      <c r="W84" s="535"/>
      <c r="X84" s="501"/>
      <c r="Y84" s="501"/>
      <c r="Z84" s="501"/>
      <c r="AA84" s="501"/>
      <c r="AB84" s="495"/>
      <c r="AC84" s="496"/>
      <c r="AD84" s="541" t="s">
        <v>185</v>
      </c>
      <c r="AE84" s="523">
        <v>2450</v>
      </c>
      <c r="AF84" s="524">
        <v>865</v>
      </c>
      <c r="AG84" s="495"/>
      <c r="AH84" s="495"/>
      <c r="AI84" s="337"/>
      <c r="AJ84" s="531"/>
      <c r="AK84" s="337"/>
      <c r="AL84" s="337"/>
      <c r="AM84" s="337"/>
      <c r="AN84" s="337"/>
      <c r="AO84" s="337"/>
      <c r="AP84" s="337"/>
      <c r="AQ84" s="337"/>
    </row>
    <row r="85" spans="19:43" s="26" customFormat="1" x14ac:dyDescent="0.3">
      <c r="S85" s="231"/>
      <c r="T85" s="506"/>
      <c r="U85" s="501"/>
      <c r="V85" s="501"/>
      <c r="W85" s="535"/>
      <c r="X85" s="501"/>
      <c r="Y85" s="501"/>
      <c r="Z85" s="501"/>
      <c r="AA85" s="501"/>
      <c r="AB85" s="495"/>
      <c r="AC85" s="496"/>
      <c r="AD85" s="542" t="s">
        <v>186</v>
      </c>
      <c r="AE85" s="525">
        <v>3200</v>
      </c>
      <c r="AF85" s="526">
        <v>1282</v>
      </c>
      <c r="AG85" s="495"/>
      <c r="AH85" s="495"/>
      <c r="AI85" s="337"/>
      <c r="AJ85" s="531"/>
      <c r="AK85" s="337"/>
      <c r="AL85" s="337"/>
      <c r="AM85" s="337"/>
      <c r="AN85" s="337"/>
      <c r="AO85" s="337"/>
      <c r="AP85" s="337"/>
      <c r="AQ85" s="337"/>
    </row>
    <row r="86" spans="19:43" s="26" customFormat="1" x14ac:dyDescent="0.3">
      <c r="S86" s="231"/>
      <c r="T86" s="506"/>
      <c r="U86" s="495"/>
      <c r="V86" s="495"/>
      <c r="W86" s="531"/>
      <c r="X86" s="495"/>
      <c r="Y86" s="495"/>
      <c r="Z86" s="495"/>
      <c r="AA86" s="495"/>
      <c r="AB86" s="495"/>
      <c r="AC86" s="496"/>
      <c r="AD86" s="495"/>
      <c r="AE86" s="337"/>
      <c r="AF86" s="337"/>
      <c r="AG86" s="495"/>
      <c r="AH86" s="495"/>
      <c r="AI86" s="337"/>
      <c r="AJ86" s="531"/>
      <c r="AK86" s="337"/>
      <c r="AL86" s="337"/>
      <c r="AM86" s="337"/>
      <c r="AN86" s="337"/>
      <c r="AO86" s="337"/>
      <c r="AP86" s="337"/>
      <c r="AQ86" s="337"/>
    </row>
    <row r="87" spans="19:43" s="26" customFormat="1" x14ac:dyDescent="0.3">
      <c r="S87" s="231"/>
      <c r="T87" s="506"/>
      <c r="U87" s="495"/>
      <c r="V87" s="495"/>
      <c r="W87" s="531"/>
      <c r="X87" s="495"/>
      <c r="Y87" s="495"/>
      <c r="Z87" s="495"/>
      <c r="AA87" s="495"/>
      <c r="AB87" s="495"/>
      <c r="AC87" s="496"/>
      <c r="AD87" s="495"/>
      <c r="AE87" s="495"/>
      <c r="AF87" s="495"/>
      <c r="AG87" s="495"/>
      <c r="AH87" s="495"/>
      <c r="AI87" s="337"/>
      <c r="AJ87" s="531"/>
      <c r="AK87" s="337"/>
      <c r="AL87" s="337"/>
      <c r="AM87" s="337"/>
      <c r="AN87" s="337"/>
      <c r="AO87" s="337"/>
      <c r="AP87" s="337"/>
      <c r="AQ87" s="337"/>
    </row>
    <row r="88" spans="19:43" s="26" customFormat="1" x14ac:dyDescent="0.3">
      <c r="S88" s="228"/>
      <c r="T88" s="502"/>
      <c r="U88" s="495"/>
      <c r="V88" s="495"/>
      <c r="W88" s="531"/>
      <c r="X88" s="495"/>
      <c r="Y88" s="495"/>
      <c r="Z88" s="495"/>
      <c r="AA88" s="495"/>
      <c r="AB88" s="495"/>
      <c r="AC88" s="496"/>
      <c r="AD88" s="495"/>
      <c r="AE88" s="495"/>
      <c r="AF88" s="495"/>
      <c r="AG88" s="495"/>
      <c r="AH88" s="495"/>
      <c r="AI88" s="337"/>
      <c r="AJ88" s="531"/>
      <c r="AK88" s="337"/>
      <c r="AL88" s="337"/>
      <c r="AM88" s="337"/>
      <c r="AN88" s="337"/>
      <c r="AO88" s="337"/>
      <c r="AP88" s="337"/>
      <c r="AQ88" s="337"/>
    </row>
    <row r="89" spans="19:43" s="26" customFormat="1" x14ac:dyDescent="0.3">
      <c r="S89" s="228"/>
      <c r="T89" s="502"/>
      <c r="U89" s="495"/>
      <c r="V89" s="495"/>
      <c r="W89" s="531"/>
      <c r="X89" s="495"/>
      <c r="Y89" s="495"/>
      <c r="Z89" s="495"/>
      <c r="AA89" s="495"/>
      <c r="AB89" s="495"/>
      <c r="AC89" s="496"/>
      <c r="AD89" s="495"/>
      <c r="AE89" s="495"/>
      <c r="AF89" s="495"/>
      <c r="AG89" s="495"/>
      <c r="AH89" s="495"/>
      <c r="AI89" s="337"/>
      <c r="AJ89" s="531"/>
      <c r="AK89" s="337"/>
      <c r="AL89" s="337"/>
      <c r="AM89" s="337"/>
      <c r="AN89" s="337"/>
      <c r="AO89" s="337"/>
      <c r="AP89" s="337"/>
      <c r="AQ89" s="337"/>
    </row>
    <row r="90" spans="19:43" s="26" customFormat="1" x14ac:dyDescent="0.3">
      <c r="S90" s="228"/>
      <c r="T90" s="502"/>
      <c r="U90" s="495"/>
      <c r="V90" s="495"/>
      <c r="W90" s="531"/>
      <c r="X90" s="495"/>
      <c r="Y90" s="495"/>
      <c r="Z90" s="495"/>
      <c r="AA90" s="495"/>
      <c r="AB90" s="495"/>
      <c r="AC90" s="496"/>
      <c r="AD90" s="495"/>
      <c r="AE90" s="495"/>
      <c r="AF90" s="495"/>
      <c r="AG90" s="495"/>
      <c r="AH90" s="495"/>
      <c r="AI90" s="337"/>
      <c r="AJ90" s="531"/>
      <c r="AK90" s="337"/>
      <c r="AL90" s="337"/>
      <c r="AM90" s="337"/>
      <c r="AN90" s="337"/>
      <c r="AO90" s="337"/>
      <c r="AP90" s="337"/>
      <c r="AQ90" s="337"/>
    </row>
    <row r="91" spans="19:43" s="26" customFormat="1" x14ac:dyDescent="0.3">
      <c r="S91" s="228"/>
      <c r="T91" s="502"/>
      <c r="U91" s="495"/>
      <c r="V91" s="495"/>
      <c r="W91" s="531"/>
      <c r="X91" s="495"/>
      <c r="Y91" s="495"/>
      <c r="Z91" s="495"/>
      <c r="AA91" s="495"/>
      <c r="AB91" s="495"/>
      <c r="AC91" s="337"/>
      <c r="AD91" s="495"/>
      <c r="AE91" s="337"/>
      <c r="AF91" s="337"/>
      <c r="AG91" s="337"/>
      <c r="AH91" s="495"/>
      <c r="AI91" s="337"/>
      <c r="AJ91" s="531"/>
      <c r="AK91" s="337"/>
      <c r="AL91" s="337"/>
      <c r="AM91" s="337"/>
      <c r="AN91" s="337"/>
      <c r="AO91" s="337"/>
      <c r="AP91" s="337"/>
      <c r="AQ91" s="337"/>
    </row>
    <row r="92" spans="19:43" s="26" customFormat="1" x14ac:dyDescent="0.3">
      <c r="S92" s="228"/>
      <c r="T92" s="502"/>
      <c r="U92" s="495"/>
      <c r="V92" s="495"/>
      <c r="W92" s="531"/>
      <c r="X92" s="495"/>
      <c r="Y92" s="495"/>
      <c r="Z92" s="495"/>
      <c r="AA92" s="495"/>
      <c r="AB92" s="495"/>
      <c r="AC92" s="337"/>
      <c r="AD92" s="495"/>
      <c r="AE92" s="337"/>
      <c r="AF92" s="337"/>
      <c r="AG92" s="337"/>
      <c r="AH92" s="495"/>
      <c r="AI92" s="337"/>
      <c r="AJ92" s="531"/>
      <c r="AK92" s="337"/>
      <c r="AL92" s="337"/>
      <c r="AM92" s="337"/>
      <c r="AN92" s="337"/>
      <c r="AO92" s="337"/>
      <c r="AP92" s="337"/>
      <c r="AQ92" s="337"/>
    </row>
    <row r="93" spans="19:43" s="26" customFormat="1" x14ac:dyDescent="0.3">
      <c r="S93" s="228"/>
      <c r="T93" s="502"/>
      <c r="U93" s="495"/>
      <c r="V93" s="495"/>
      <c r="W93" s="531"/>
      <c r="X93" s="495"/>
      <c r="Y93" s="495"/>
      <c r="Z93" s="495"/>
      <c r="AA93" s="495"/>
      <c r="AB93" s="495"/>
      <c r="AC93" s="337"/>
      <c r="AD93" s="495"/>
      <c r="AE93" s="337"/>
      <c r="AF93" s="337"/>
      <c r="AG93" s="337"/>
      <c r="AH93" s="495"/>
      <c r="AI93" s="337"/>
      <c r="AJ93" s="531"/>
      <c r="AK93" s="337"/>
      <c r="AL93" s="337"/>
      <c r="AM93" s="337"/>
      <c r="AN93" s="337"/>
      <c r="AO93" s="337"/>
      <c r="AP93" s="337"/>
      <c r="AQ93" s="337"/>
    </row>
    <row r="94" spans="19:43" s="26" customFormat="1" x14ac:dyDescent="0.3">
      <c r="S94" s="228"/>
      <c r="T94" s="502"/>
      <c r="U94" s="495"/>
      <c r="V94" s="495"/>
      <c r="W94" s="531"/>
      <c r="X94" s="495"/>
      <c r="Y94" s="495"/>
      <c r="Z94" s="495"/>
      <c r="AA94" s="495"/>
      <c r="AB94" s="495"/>
      <c r="AC94" s="337"/>
      <c r="AD94" s="495"/>
      <c r="AE94" s="337"/>
      <c r="AF94" s="337"/>
      <c r="AG94" s="337"/>
      <c r="AH94" s="495"/>
      <c r="AI94" s="337"/>
      <c r="AJ94" s="531"/>
      <c r="AK94" s="337"/>
      <c r="AL94" s="337"/>
      <c r="AM94" s="337"/>
      <c r="AN94" s="337"/>
      <c r="AO94" s="337"/>
      <c r="AP94" s="337"/>
      <c r="AQ94" s="337"/>
    </row>
    <row r="95" spans="19:43" s="26" customFormat="1" x14ac:dyDescent="0.3">
      <c r="S95" s="228"/>
      <c r="T95" s="502"/>
      <c r="U95" s="495"/>
      <c r="V95" s="495"/>
      <c r="W95" s="531"/>
      <c r="X95" s="495"/>
      <c r="Y95" s="495"/>
      <c r="Z95" s="495"/>
      <c r="AA95" s="495"/>
      <c r="AB95" s="495"/>
      <c r="AC95" s="337"/>
      <c r="AD95" s="495"/>
      <c r="AE95" s="337"/>
      <c r="AF95" s="337"/>
      <c r="AG95" s="337"/>
      <c r="AH95" s="495"/>
      <c r="AI95" s="337"/>
      <c r="AJ95" s="531"/>
      <c r="AK95" s="337"/>
      <c r="AL95" s="337"/>
      <c r="AM95" s="337"/>
      <c r="AN95" s="337"/>
      <c r="AO95" s="337"/>
      <c r="AP95" s="337"/>
      <c r="AQ95" s="337"/>
    </row>
    <row r="96" spans="19:43" s="26" customFormat="1" x14ac:dyDescent="0.3">
      <c r="S96" s="228"/>
      <c r="T96" s="502"/>
      <c r="U96" s="495"/>
      <c r="V96" s="495"/>
      <c r="W96" s="531"/>
      <c r="X96" s="495"/>
      <c r="Y96" s="495"/>
      <c r="Z96" s="495"/>
      <c r="AA96" s="495"/>
      <c r="AB96" s="495"/>
      <c r="AC96" s="337"/>
      <c r="AD96" s="495"/>
      <c r="AE96" s="337"/>
      <c r="AF96" s="337"/>
      <c r="AG96" s="337"/>
      <c r="AH96" s="495"/>
      <c r="AI96" s="337"/>
      <c r="AJ96" s="531"/>
      <c r="AK96" s="337"/>
      <c r="AL96" s="337"/>
      <c r="AM96" s="337"/>
      <c r="AN96" s="337"/>
      <c r="AO96" s="337"/>
      <c r="AP96" s="337"/>
      <c r="AQ96" s="337"/>
    </row>
    <row r="97" spans="19:43" s="26" customFormat="1" x14ac:dyDescent="0.3">
      <c r="S97" s="228"/>
      <c r="T97" s="502"/>
      <c r="U97" s="495"/>
      <c r="V97" s="495"/>
      <c r="W97" s="531"/>
      <c r="X97" s="495"/>
      <c r="Y97" s="495"/>
      <c r="Z97" s="495"/>
      <c r="AA97" s="495"/>
      <c r="AB97" s="495"/>
      <c r="AC97" s="337"/>
      <c r="AD97" s="495"/>
      <c r="AE97" s="337"/>
      <c r="AF97" s="337"/>
      <c r="AG97" s="337"/>
      <c r="AH97" s="495"/>
      <c r="AI97" s="337"/>
      <c r="AJ97" s="531"/>
      <c r="AK97" s="337"/>
      <c r="AL97" s="337"/>
      <c r="AM97" s="337"/>
      <c r="AN97" s="337"/>
      <c r="AO97" s="337"/>
      <c r="AP97" s="337"/>
      <c r="AQ97" s="337"/>
    </row>
    <row r="98" spans="19:43" s="26" customFormat="1" x14ac:dyDescent="0.3">
      <c r="S98" s="228"/>
      <c r="T98" s="502"/>
      <c r="U98" s="496"/>
      <c r="V98" s="496"/>
      <c r="W98" s="529"/>
      <c r="X98" s="527"/>
      <c r="Y98" s="527"/>
      <c r="Z98" s="528"/>
      <c r="AA98" s="496"/>
      <c r="AB98" s="496"/>
      <c r="AC98" s="496"/>
      <c r="AD98" s="529"/>
      <c r="AE98" s="529"/>
      <c r="AF98" s="496"/>
      <c r="AG98" s="512"/>
      <c r="AH98" s="512"/>
      <c r="AI98" s="512"/>
      <c r="AJ98" s="529"/>
      <c r="AK98" s="512"/>
      <c r="AL98" s="512"/>
      <c r="AM98" s="512"/>
      <c r="AN98" s="512"/>
      <c r="AO98" s="512"/>
      <c r="AP98" s="512"/>
      <c r="AQ98" s="512"/>
    </row>
    <row r="99" spans="19:43" s="26" customFormat="1" x14ac:dyDescent="0.3">
      <c r="S99" s="228"/>
      <c r="T99" s="502"/>
      <c r="U99" s="495"/>
      <c r="V99" s="495"/>
      <c r="W99" s="531"/>
      <c r="X99" s="495"/>
      <c r="Y99" s="495"/>
      <c r="Z99" s="495"/>
      <c r="AA99" s="495"/>
      <c r="AB99" s="495"/>
      <c r="AC99" s="337"/>
      <c r="AD99" s="495"/>
      <c r="AE99" s="337"/>
      <c r="AF99" s="337"/>
      <c r="AG99" s="337"/>
      <c r="AH99" s="495"/>
      <c r="AI99" s="337"/>
      <c r="AJ99" s="531"/>
      <c r="AK99" s="337"/>
      <c r="AL99" s="337"/>
      <c r="AM99" s="337"/>
      <c r="AN99" s="337"/>
      <c r="AO99" s="337"/>
      <c r="AP99" s="337"/>
      <c r="AQ99" s="337"/>
    </row>
    <row r="100" spans="19:43" s="26" customFormat="1" x14ac:dyDescent="0.3">
      <c r="S100" s="228"/>
      <c r="T100" s="503"/>
      <c r="U100" s="495"/>
      <c r="V100" s="495"/>
      <c r="W100" s="531"/>
      <c r="X100" s="495"/>
      <c r="Y100" s="495"/>
      <c r="Z100" s="495"/>
      <c r="AA100" s="495"/>
      <c r="AB100" s="495"/>
      <c r="AC100" s="337"/>
      <c r="AD100" s="495"/>
      <c r="AE100" s="337"/>
      <c r="AF100" s="337"/>
      <c r="AG100" s="337"/>
      <c r="AH100" s="495"/>
      <c r="AI100" s="337"/>
      <c r="AJ100" s="531"/>
      <c r="AK100" s="337"/>
      <c r="AL100" s="337"/>
      <c r="AM100" s="337"/>
      <c r="AN100" s="337"/>
      <c r="AO100" s="337"/>
      <c r="AP100" s="337"/>
      <c r="AQ100" s="337"/>
    </row>
    <row r="101" spans="19:43" s="26" customFormat="1" x14ac:dyDescent="0.3">
      <c r="S101" s="228"/>
      <c r="T101" s="502"/>
      <c r="U101" s="495"/>
      <c r="V101" s="495"/>
      <c r="W101" s="531"/>
      <c r="X101" s="495"/>
      <c r="Y101" s="495"/>
      <c r="Z101" s="495"/>
      <c r="AA101" s="495"/>
      <c r="AB101" s="495"/>
      <c r="AC101" s="337"/>
      <c r="AD101" s="495"/>
      <c r="AE101" s="337"/>
      <c r="AF101" s="337"/>
      <c r="AG101" s="337"/>
      <c r="AH101" s="495"/>
      <c r="AI101" s="337"/>
      <c r="AJ101" s="531"/>
      <c r="AK101" s="337"/>
      <c r="AL101" s="337"/>
      <c r="AM101" s="337"/>
      <c r="AN101" s="337"/>
      <c r="AO101" s="337"/>
      <c r="AP101" s="337"/>
      <c r="AQ101" s="337"/>
    </row>
    <row r="102" spans="19:43" s="26" customFormat="1" x14ac:dyDescent="0.3">
      <c r="S102" s="228"/>
      <c r="T102" s="503"/>
      <c r="U102" s="495"/>
      <c r="V102" s="495"/>
      <c r="W102" s="531"/>
      <c r="X102" s="495"/>
      <c r="Y102" s="495"/>
      <c r="Z102" s="495"/>
      <c r="AA102" s="495"/>
      <c r="AB102" s="495"/>
      <c r="AC102" s="337"/>
      <c r="AD102" s="495"/>
      <c r="AE102" s="337"/>
      <c r="AF102" s="337"/>
      <c r="AG102" s="337"/>
      <c r="AH102" s="495"/>
      <c r="AI102" s="337"/>
      <c r="AJ102" s="531"/>
      <c r="AK102" s="337"/>
      <c r="AL102" s="337"/>
      <c r="AM102" s="337"/>
      <c r="AN102" s="337"/>
      <c r="AO102" s="337"/>
      <c r="AP102" s="337"/>
      <c r="AQ102" s="337"/>
    </row>
    <row r="103" spans="19:43" s="26" customFormat="1" x14ac:dyDescent="0.3">
      <c r="S103" s="228"/>
      <c r="T103" s="502"/>
      <c r="U103" s="495"/>
      <c r="V103" s="495"/>
      <c r="W103" s="531"/>
      <c r="X103" s="495"/>
      <c r="Y103" s="495"/>
      <c r="Z103" s="495"/>
      <c r="AA103" s="495"/>
      <c r="AB103" s="495"/>
      <c r="AC103" s="337"/>
      <c r="AD103" s="495"/>
      <c r="AE103" s="337"/>
      <c r="AF103" s="337"/>
      <c r="AG103" s="337"/>
      <c r="AH103" s="495"/>
      <c r="AI103" s="337"/>
      <c r="AJ103" s="531"/>
      <c r="AK103" s="337"/>
      <c r="AL103" s="337"/>
      <c r="AM103" s="337"/>
      <c r="AN103" s="337"/>
      <c r="AO103" s="337"/>
      <c r="AP103" s="337"/>
      <c r="AQ103" s="337"/>
    </row>
    <row r="104" spans="19:43" s="26" customFormat="1" x14ac:dyDescent="0.3">
      <c r="S104" s="228"/>
      <c r="T104" s="502"/>
      <c r="U104" s="495"/>
      <c r="V104" s="495"/>
      <c r="W104" s="531"/>
      <c r="X104" s="495"/>
      <c r="Y104" s="495"/>
      <c r="Z104" s="495"/>
      <c r="AA104" s="495"/>
      <c r="AB104" s="495"/>
      <c r="AC104" s="337"/>
      <c r="AD104" s="495"/>
      <c r="AE104" s="337"/>
      <c r="AF104" s="337"/>
      <c r="AG104" s="337"/>
      <c r="AH104" s="495"/>
      <c r="AI104" s="337"/>
      <c r="AJ104" s="531"/>
      <c r="AK104" s="337"/>
      <c r="AL104" s="337"/>
      <c r="AM104" s="337"/>
      <c r="AN104" s="337"/>
      <c r="AO104" s="337"/>
      <c r="AP104" s="337"/>
      <c r="AQ104" s="337"/>
    </row>
    <row r="105" spans="19:43" s="26" customFormat="1" x14ac:dyDescent="0.3">
      <c r="S105" s="228"/>
      <c r="T105" s="502"/>
      <c r="U105" s="495"/>
      <c r="V105" s="495"/>
      <c r="W105" s="531"/>
      <c r="X105" s="495"/>
      <c r="Y105" s="495"/>
      <c r="Z105" s="495"/>
      <c r="AA105" s="495"/>
      <c r="AB105" s="495"/>
      <c r="AC105" s="337"/>
      <c r="AD105" s="495"/>
      <c r="AE105" s="530"/>
      <c r="AF105" s="337"/>
      <c r="AG105" s="512"/>
      <c r="AH105" s="512"/>
      <c r="AI105" s="512"/>
      <c r="AJ105" s="529"/>
      <c r="AK105" s="512"/>
      <c r="AL105" s="512"/>
      <c r="AM105" s="512"/>
      <c r="AN105" s="512"/>
      <c r="AO105" s="337"/>
      <c r="AP105" s="337"/>
      <c r="AQ105" s="337"/>
    </row>
    <row r="106" spans="19:43" s="26" customFormat="1" x14ac:dyDescent="0.3">
      <c r="S106" s="228"/>
      <c r="T106" s="502"/>
      <c r="U106" s="495"/>
      <c r="V106" s="495"/>
      <c r="W106" s="531"/>
      <c r="X106" s="495"/>
      <c r="Y106" s="495"/>
      <c r="Z106" s="495"/>
      <c r="AA106" s="495"/>
      <c r="AB106" s="495"/>
      <c r="AC106" s="337"/>
      <c r="AD106" s="495"/>
      <c r="AE106" s="337"/>
      <c r="AF106" s="337"/>
      <c r="AG106" s="512"/>
      <c r="AH106" s="512"/>
      <c r="AI106" s="512"/>
      <c r="AJ106" s="529"/>
      <c r="AK106" s="512"/>
      <c r="AL106" s="512"/>
      <c r="AM106" s="512"/>
      <c r="AN106" s="512"/>
      <c r="AO106" s="337"/>
      <c r="AP106" s="337"/>
      <c r="AQ106" s="337"/>
    </row>
    <row r="107" spans="19:43" s="26" customFormat="1" x14ac:dyDescent="0.3">
      <c r="S107" s="228"/>
      <c r="T107" s="502"/>
      <c r="U107" s="495"/>
      <c r="V107" s="495"/>
      <c r="W107" s="531"/>
      <c r="X107" s="495"/>
      <c r="Y107" s="495"/>
      <c r="Z107" s="495"/>
      <c r="AA107" s="495"/>
      <c r="AB107" s="495"/>
      <c r="AC107" s="337"/>
      <c r="AD107" s="495"/>
      <c r="AE107" s="337"/>
      <c r="AF107" s="337"/>
      <c r="AG107" s="337"/>
      <c r="AH107" s="495"/>
      <c r="AI107" s="495"/>
      <c r="AJ107" s="531"/>
      <c r="AK107" s="495"/>
      <c r="AL107" s="495"/>
      <c r="AM107" s="495"/>
      <c r="AN107" s="495"/>
      <c r="AO107" s="337"/>
      <c r="AP107" s="337"/>
      <c r="AQ107" s="337"/>
    </row>
    <row r="108" spans="19:43" s="26" customFormat="1" x14ac:dyDescent="0.3">
      <c r="S108" s="228"/>
      <c r="T108" s="502"/>
      <c r="U108" s="495"/>
      <c r="V108" s="495"/>
      <c r="W108" s="531"/>
      <c r="X108" s="495"/>
      <c r="Y108" s="495"/>
      <c r="Z108" s="495"/>
      <c r="AA108" s="495"/>
      <c r="AB108" s="512"/>
      <c r="AC108" s="512"/>
      <c r="AD108" s="512"/>
      <c r="AE108" s="512"/>
      <c r="AF108" s="496"/>
      <c r="AG108" s="513"/>
      <c r="AH108" s="496"/>
      <c r="AI108" s="495"/>
      <c r="AJ108" s="531"/>
      <c r="AK108" s="495"/>
      <c r="AL108" s="495"/>
      <c r="AM108" s="495"/>
      <c r="AN108" s="337"/>
      <c r="AO108" s="337"/>
      <c r="AP108" s="337"/>
      <c r="AQ108" s="337"/>
    </row>
    <row r="109" spans="19:43" s="26" customFormat="1" x14ac:dyDescent="0.3">
      <c r="S109" s="228"/>
      <c r="T109" s="502"/>
      <c r="U109" s="495"/>
      <c r="V109" s="495"/>
      <c r="W109" s="531"/>
      <c r="X109" s="495"/>
      <c r="Y109" s="495"/>
      <c r="Z109" s="495"/>
      <c r="AA109" s="495"/>
      <c r="AB109" s="512"/>
      <c r="AC109" s="512"/>
      <c r="AD109" s="512"/>
      <c r="AE109" s="512"/>
      <c r="AF109" s="496"/>
      <c r="AG109" s="513"/>
      <c r="AH109" s="496"/>
      <c r="AI109" s="495"/>
      <c r="AJ109" s="531"/>
      <c r="AK109" s="495"/>
      <c r="AL109" s="495"/>
      <c r="AM109" s="495"/>
      <c r="AN109" s="337"/>
      <c r="AO109" s="337"/>
      <c r="AP109" s="337"/>
      <c r="AQ109" s="337"/>
    </row>
    <row r="110" spans="19:43" s="26" customFormat="1" x14ac:dyDescent="0.3">
      <c r="S110" s="228"/>
      <c r="T110" s="502"/>
      <c r="U110" s="495"/>
      <c r="V110" s="495"/>
      <c r="W110" s="531"/>
      <c r="X110" s="495"/>
      <c r="Y110" s="495"/>
      <c r="Z110" s="495"/>
      <c r="AA110" s="495"/>
      <c r="AB110" s="512"/>
      <c r="AC110" s="512"/>
      <c r="AD110" s="512"/>
      <c r="AE110" s="512"/>
      <c r="AF110" s="496"/>
      <c r="AG110" s="513"/>
      <c r="AH110" s="496"/>
      <c r="AI110" s="495"/>
      <c r="AJ110" s="531"/>
      <c r="AK110" s="495"/>
      <c r="AL110" s="495"/>
      <c r="AM110" s="495"/>
      <c r="AN110" s="337"/>
      <c r="AO110" s="337"/>
      <c r="AP110" s="337"/>
      <c r="AQ110" s="337"/>
    </row>
    <row r="111" spans="19:43" s="26" customFormat="1" x14ac:dyDescent="0.3">
      <c r="S111" s="228"/>
      <c r="T111" s="502"/>
      <c r="U111" s="495"/>
      <c r="V111" s="495"/>
      <c r="W111" s="531"/>
      <c r="X111" s="495"/>
      <c r="Y111" s="495"/>
      <c r="Z111" s="495"/>
      <c r="AA111" s="495"/>
      <c r="AB111" s="528"/>
      <c r="AC111" s="496"/>
      <c r="AD111" s="496"/>
      <c r="AE111" s="512"/>
      <c r="AF111" s="496"/>
      <c r="AG111" s="513"/>
      <c r="AH111" s="496"/>
      <c r="AI111" s="495"/>
      <c r="AJ111" s="531"/>
      <c r="AK111" s="495"/>
      <c r="AL111" s="495"/>
      <c r="AM111" s="495"/>
      <c r="AN111" s="337"/>
      <c r="AO111" s="337"/>
      <c r="AP111" s="337"/>
      <c r="AQ111" s="337"/>
    </row>
    <row r="112" spans="19:43" s="26" customFormat="1" x14ac:dyDescent="0.3">
      <c r="S112" s="228"/>
      <c r="T112" s="502"/>
      <c r="U112" s="495"/>
      <c r="V112" s="495"/>
      <c r="W112" s="531"/>
      <c r="X112" s="495"/>
      <c r="Y112" s="495"/>
      <c r="Z112" s="495"/>
      <c r="AA112" s="495"/>
      <c r="AB112" s="528"/>
      <c r="AC112" s="496"/>
      <c r="AD112" s="496"/>
      <c r="AE112" s="512"/>
      <c r="AF112" s="496"/>
      <c r="AG112" s="513"/>
      <c r="AH112" s="496"/>
      <c r="AI112" s="495"/>
      <c r="AJ112" s="531"/>
      <c r="AK112" s="495"/>
      <c r="AL112" s="495"/>
      <c r="AM112" s="495"/>
      <c r="AN112" s="337"/>
      <c r="AO112" s="337"/>
      <c r="AP112" s="337"/>
      <c r="AQ112" s="337"/>
    </row>
    <row r="113" spans="3:43" s="26" customFormat="1" x14ac:dyDescent="0.3">
      <c r="C113" s="3"/>
      <c r="S113" s="228"/>
      <c r="T113" s="502"/>
      <c r="U113" s="496"/>
      <c r="V113" s="495"/>
      <c r="W113" s="529"/>
      <c r="X113" s="528"/>
      <c r="Y113" s="496"/>
      <c r="Z113" s="496"/>
      <c r="AA113" s="496"/>
      <c r="AB113" s="528"/>
      <c r="AC113" s="496"/>
      <c r="AD113" s="496"/>
      <c r="AE113" s="512"/>
      <c r="AF113" s="496"/>
      <c r="AG113" s="513"/>
      <c r="AH113" s="496"/>
      <c r="AI113" s="495"/>
      <c r="AJ113" s="531"/>
      <c r="AK113" s="495"/>
      <c r="AL113" s="495"/>
      <c r="AM113" s="495"/>
      <c r="AN113" s="337"/>
      <c r="AO113" s="337"/>
      <c r="AP113" s="337"/>
      <c r="AQ113" s="337"/>
    </row>
    <row r="114" spans="3:43" s="26" customFormat="1" x14ac:dyDescent="0.3">
      <c r="C114" s="3"/>
      <c r="S114" s="228"/>
      <c r="T114" s="502"/>
      <c r="U114" s="496"/>
      <c r="V114" s="495"/>
      <c r="W114" s="529"/>
      <c r="X114" s="528"/>
      <c r="Y114" s="496"/>
      <c r="Z114" s="496"/>
      <c r="AA114" s="496"/>
      <c r="AB114" s="528"/>
      <c r="AC114" s="496"/>
      <c r="AD114" s="496"/>
      <c r="AE114" s="512"/>
      <c r="AF114" s="496"/>
      <c r="AG114" s="513"/>
      <c r="AH114" s="496"/>
      <c r="AI114" s="495"/>
      <c r="AJ114" s="531"/>
      <c r="AK114" s="495"/>
      <c r="AL114" s="495"/>
      <c r="AM114" s="495"/>
      <c r="AN114" s="337"/>
      <c r="AO114" s="337"/>
      <c r="AP114" s="337"/>
      <c r="AQ114" s="337"/>
    </row>
    <row r="115" spans="3:43" s="26" customFormat="1" x14ac:dyDescent="0.3">
      <c r="C115" s="3"/>
      <c r="Q115" s="3"/>
      <c r="S115" s="228"/>
      <c r="T115" s="503"/>
      <c r="U115" s="495"/>
      <c r="V115" s="495"/>
      <c r="W115" s="531"/>
      <c r="X115" s="495"/>
      <c r="Y115" s="495"/>
      <c r="Z115" s="495"/>
      <c r="AA115" s="495"/>
      <c r="AB115" s="528"/>
      <c r="AC115" s="496"/>
      <c r="AD115" s="496"/>
      <c r="AE115" s="512"/>
      <c r="AF115" s="496"/>
      <c r="AG115" s="513"/>
      <c r="AH115" s="496"/>
      <c r="AI115" s="495"/>
      <c r="AJ115" s="531"/>
      <c r="AK115" s="495"/>
      <c r="AL115" s="495"/>
      <c r="AM115" s="495"/>
      <c r="AN115" s="337"/>
      <c r="AO115" s="337"/>
      <c r="AP115" s="337"/>
      <c r="AQ115" s="337"/>
    </row>
    <row r="116" spans="3:43" s="26" customFormat="1" x14ac:dyDescent="0.3">
      <c r="C116" s="3"/>
      <c r="Q116" s="3"/>
      <c r="S116" s="228"/>
      <c r="T116" s="503"/>
      <c r="U116" s="495"/>
      <c r="V116" s="495"/>
      <c r="W116" s="531"/>
      <c r="X116" s="495"/>
      <c r="Y116" s="495"/>
      <c r="Z116" s="495"/>
      <c r="AA116" s="495"/>
      <c r="AB116" s="528"/>
      <c r="AC116" s="496"/>
      <c r="AD116" s="496"/>
      <c r="AE116" s="512"/>
      <c r="AF116" s="496"/>
      <c r="AG116" s="513"/>
      <c r="AH116" s="496"/>
      <c r="AI116" s="495"/>
      <c r="AJ116" s="531"/>
      <c r="AK116" s="495"/>
      <c r="AL116" s="495"/>
      <c r="AM116" s="495"/>
      <c r="AN116" s="337"/>
      <c r="AO116" s="337"/>
      <c r="AP116" s="337"/>
      <c r="AQ116" s="337"/>
    </row>
    <row r="117" spans="3:43" s="26" customFormat="1" x14ac:dyDescent="0.3">
      <c r="C117" s="3"/>
      <c r="Q117" s="3"/>
      <c r="S117" s="228"/>
      <c r="T117" s="502"/>
      <c r="U117" s="495"/>
      <c r="V117" s="495"/>
      <c r="W117" s="531"/>
      <c r="X117" s="495"/>
      <c r="Y117" s="495"/>
      <c r="Z117" s="495"/>
      <c r="AA117" s="495"/>
      <c r="AB117" s="528"/>
      <c r="AC117" s="496"/>
      <c r="AD117" s="496"/>
      <c r="AE117" s="512"/>
      <c r="AF117" s="496"/>
      <c r="AG117" s="513"/>
      <c r="AH117" s="496"/>
      <c r="AI117" s="495"/>
      <c r="AJ117" s="531"/>
      <c r="AK117" s="495"/>
      <c r="AL117" s="495"/>
      <c r="AM117" s="495"/>
      <c r="AN117" s="337"/>
      <c r="AO117" s="337"/>
      <c r="AP117" s="337"/>
      <c r="AQ117" s="337"/>
    </row>
    <row r="118" spans="3:43" s="26" customFormat="1" x14ac:dyDescent="0.3">
      <c r="C118" s="3"/>
      <c r="D118" s="3"/>
      <c r="E118" s="3"/>
      <c r="F118" s="3"/>
      <c r="G118" s="3"/>
      <c r="H118" s="3"/>
      <c r="I118" s="4"/>
      <c r="J118" s="4"/>
      <c r="K118" s="3"/>
      <c r="L118" s="3"/>
      <c r="M118" s="4"/>
      <c r="N118" s="4"/>
      <c r="O118" s="3"/>
      <c r="P118" s="234"/>
      <c r="Q118" s="3"/>
      <c r="S118" s="228"/>
      <c r="T118" s="502"/>
      <c r="U118" s="495"/>
      <c r="V118" s="495"/>
      <c r="W118" s="531"/>
      <c r="X118" s="495"/>
      <c r="Y118" s="495"/>
      <c r="Z118" s="495"/>
      <c r="AA118" s="495"/>
      <c r="AB118" s="528"/>
      <c r="AC118" s="496"/>
      <c r="AD118" s="496"/>
      <c r="AE118" s="512"/>
      <c r="AF118" s="496"/>
      <c r="AG118" s="513"/>
      <c r="AH118" s="496"/>
      <c r="AI118" s="495"/>
      <c r="AJ118" s="531"/>
      <c r="AK118" s="495"/>
      <c r="AL118" s="495"/>
      <c r="AM118" s="495"/>
      <c r="AN118" s="337"/>
      <c r="AO118" s="337"/>
      <c r="AP118" s="337"/>
      <c r="AQ118" s="337"/>
    </row>
    <row r="119" spans="3:43" s="26" customFormat="1" x14ac:dyDescent="0.3">
      <c r="C119" s="3"/>
      <c r="D119" s="3"/>
      <c r="E119" s="3"/>
      <c r="F119" s="3"/>
      <c r="G119" s="3"/>
      <c r="H119" s="3"/>
      <c r="I119" s="4"/>
      <c r="J119" s="4"/>
      <c r="K119" s="3"/>
      <c r="L119" s="3"/>
      <c r="M119" s="4"/>
      <c r="N119" s="4"/>
      <c r="O119" s="3"/>
      <c r="P119" s="234"/>
      <c r="Q119" s="3"/>
      <c r="S119" s="228"/>
      <c r="T119" s="502"/>
      <c r="U119" s="495"/>
      <c r="V119" s="495"/>
      <c r="W119" s="531"/>
      <c r="X119" s="495"/>
      <c r="Y119" s="495"/>
      <c r="Z119" s="495"/>
      <c r="AA119" s="495"/>
      <c r="AB119" s="528"/>
      <c r="AC119" s="496"/>
      <c r="AD119" s="496"/>
      <c r="AE119" s="512"/>
      <c r="AF119" s="496"/>
      <c r="AG119" s="513"/>
      <c r="AH119" s="496"/>
      <c r="AI119" s="495"/>
      <c r="AJ119" s="531"/>
      <c r="AK119" s="495"/>
      <c r="AL119" s="495"/>
      <c r="AM119" s="495"/>
      <c r="AN119" s="337"/>
      <c r="AO119" s="337"/>
      <c r="AP119" s="337"/>
      <c r="AQ119" s="337"/>
    </row>
    <row r="120" spans="3:43" s="26" customFormat="1" x14ac:dyDescent="0.3">
      <c r="C120" s="3"/>
      <c r="D120" s="3"/>
      <c r="E120" s="3"/>
      <c r="F120" s="3"/>
      <c r="G120" s="3"/>
      <c r="H120" s="3"/>
      <c r="I120" s="4"/>
      <c r="J120" s="4"/>
      <c r="K120" s="3"/>
      <c r="L120" s="3"/>
      <c r="M120" s="4"/>
      <c r="N120" s="4"/>
      <c r="O120" s="3"/>
      <c r="P120" s="234"/>
      <c r="Q120" s="3"/>
      <c r="S120" s="228"/>
      <c r="T120" s="502"/>
      <c r="U120" s="495"/>
      <c r="V120" s="495"/>
      <c r="W120" s="531"/>
      <c r="X120" s="495"/>
      <c r="Y120" s="495"/>
      <c r="Z120" s="495"/>
      <c r="AA120" s="495"/>
      <c r="AB120" s="528"/>
      <c r="AC120" s="496"/>
      <c r="AD120" s="496"/>
      <c r="AE120" s="512"/>
      <c r="AF120" s="496"/>
      <c r="AG120" s="513"/>
      <c r="AH120" s="496"/>
      <c r="AI120" s="495"/>
      <c r="AJ120" s="531"/>
      <c r="AK120" s="495"/>
      <c r="AL120" s="495"/>
      <c r="AM120" s="495"/>
      <c r="AN120" s="337"/>
      <c r="AO120" s="337"/>
      <c r="AP120" s="337"/>
      <c r="AQ120" s="337"/>
    </row>
    <row r="121" spans="3:43" s="26" customFormat="1" x14ac:dyDescent="0.3">
      <c r="C121" s="3"/>
      <c r="D121" s="3"/>
      <c r="E121" s="3"/>
      <c r="F121" s="3"/>
      <c r="G121" s="3"/>
      <c r="H121" s="3"/>
      <c r="I121" s="4"/>
      <c r="J121" s="4"/>
      <c r="K121" s="3"/>
      <c r="L121" s="3"/>
      <c r="M121" s="4"/>
      <c r="N121" s="4"/>
      <c r="O121" s="3"/>
      <c r="P121" s="234"/>
      <c r="Q121" s="3"/>
      <c r="S121" s="228"/>
      <c r="T121" s="502"/>
      <c r="U121" s="495"/>
      <c r="V121" s="495"/>
      <c r="W121" s="531"/>
      <c r="X121" s="495"/>
      <c r="Y121" s="495"/>
      <c r="Z121" s="495"/>
      <c r="AA121" s="495"/>
      <c r="AB121" s="528"/>
      <c r="AC121" s="496"/>
      <c r="AD121" s="496"/>
      <c r="AE121" s="512"/>
      <c r="AF121" s="496"/>
      <c r="AG121" s="513"/>
      <c r="AH121" s="496"/>
      <c r="AI121" s="495"/>
      <c r="AJ121" s="531"/>
      <c r="AK121" s="495"/>
      <c r="AL121" s="495"/>
      <c r="AM121" s="495"/>
      <c r="AN121" s="337"/>
      <c r="AO121" s="337"/>
      <c r="AP121" s="337"/>
      <c r="AQ121" s="337"/>
    </row>
    <row r="122" spans="3:43" s="26" customFormat="1" x14ac:dyDescent="0.3">
      <c r="C122" s="3"/>
      <c r="D122" s="3"/>
      <c r="E122" s="3"/>
      <c r="F122" s="3"/>
      <c r="G122" s="3"/>
      <c r="H122" s="3"/>
      <c r="I122" s="4"/>
      <c r="J122" s="4"/>
      <c r="K122" s="3"/>
      <c r="L122" s="3"/>
      <c r="M122" s="4"/>
      <c r="N122" s="4"/>
      <c r="O122" s="3"/>
      <c r="P122" s="234"/>
      <c r="Q122" s="3"/>
      <c r="S122" s="228"/>
      <c r="T122" s="502"/>
      <c r="U122" s="495"/>
      <c r="V122" s="495"/>
      <c r="W122" s="531"/>
      <c r="X122" s="495"/>
      <c r="Y122" s="495"/>
      <c r="Z122" s="495"/>
      <c r="AA122" s="495"/>
      <c r="AB122" s="495"/>
      <c r="AC122" s="337"/>
      <c r="AD122" s="495"/>
      <c r="AE122" s="337"/>
      <c r="AF122" s="337"/>
      <c r="AG122" s="337"/>
      <c r="AH122" s="495"/>
      <c r="AI122" s="337"/>
      <c r="AJ122" s="531"/>
      <c r="AK122" s="337"/>
      <c r="AL122" s="337"/>
      <c r="AM122" s="337"/>
      <c r="AN122" s="337"/>
      <c r="AO122" s="337"/>
      <c r="AP122" s="337"/>
      <c r="AQ122" s="337"/>
    </row>
    <row r="123" spans="3:43" s="26" customFormat="1" x14ac:dyDescent="0.3">
      <c r="C123" s="3"/>
      <c r="D123" s="239"/>
      <c r="E123" s="239"/>
      <c r="F123" s="239"/>
      <c r="G123" s="239"/>
      <c r="H123" s="239"/>
      <c r="I123" s="234"/>
      <c r="J123" s="234"/>
      <c r="K123" s="239"/>
      <c r="L123" s="239"/>
      <c r="M123" s="234"/>
      <c r="N123" s="234"/>
      <c r="O123" s="239"/>
      <c r="P123" s="234"/>
      <c r="Q123" s="3"/>
      <c r="S123" s="228"/>
      <c r="T123" s="502"/>
      <c r="U123" s="495"/>
      <c r="V123" s="495"/>
      <c r="W123" s="531"/>
      <c r="X123" s="495"/>
      <c r="Y123" s="495"/>
      <c r="Z123" s="495"/>
      <c r="AA123" s="495"/>
      <c r="AB123" s="495"/>
      <c r="AC123" s="337"/>
      <c r="AD123" s="495"/>
      <c r="AE123" s="337"/>
      <c r="AF123" s="337"/>
      <c r="AG123" s="337"/>
      <c r="AH123" s="495"/>
      <c r="AI123" s="337"/>
      <c r="AJ123" s="531"/>
      <c r="AK123" s="337"/>
      <c r="AL123" s="337"/>
      <c r="AM123" s="337"/>
      <c r="AN123" s="337"/>
      <c r="AO123" s="337"/>
      <c r="AP123" s="337"/>
      <c r="AQ123" s="337"/>
    </row>
    <row r="124" spans="3:43" s="26" customFormat="1" x14ac:dyDescent="0.3">
      <c r="C124" s="3"/>
      <c r="D124" s="239"/>
      <c r="E124" s="239"/>
      <c r="F124" s="239"/>
      <c r="G124" s="239"/>
      <c r="H124" s="239"/>
      <c r="I124" s="234"/>
      <c r="J124" s="234"/>
      <c r="K124" s="239"/>
      <c r="L124" s="239"/>
      <c r="M124" s="234"/>
      <c r="N124" s="234"/>
      <c r="O124" s="239"/>
      <c r="P124" s="234"/>
      <c r="Q124" s="3"/>
      <c r="S124" s="228"/>
      <c r="T124" s="502"/>
      <c r="U124" s="495"/>
      <c r="V124" s="495"/>
      <c r="W124" s="531"/>
      <c r="X124" s="495"/>
      <c r="Y124" s="495"/>
      <c r="Z124" s="495"/>
      <c r="AA124" s="495"/>
      <c r="AB124" s="495"/>
      <c r="AC124" s="337"/>
      <c r="AD124" s="495"/>
      <c r="AE124" s="337"/>
      <c r="AF124" s="337"/>
      <c r="AG124" s="337"/>
      <c r="AH124" s="495"/>
      <c r="AI124" s="337"/>
      <c r="AJ124" s="531"/>
      <c r="AK124" s="337"/>
      <c r="AL124" s="337"/>
      <c r="AM124" s="337"/>
      <c r="AN124" s="337"/>
      <c r="AO124" s="337"/>
      <c r="AP124" s="337"/>
      <c r="AQ124" s="337"/>
    </row>
    <row r="125" spans="3:43" s="26" customFormat="1" x14ac:dyDescent="0.3">
      <c r="C125" s="3"/>
      <c r="D125" s="239"/>
      <c r="E125" s="239"/>
      <c r="F125" s="239"/>
      <c r="G125" s="239"/>
      <c r="H125" s="239"/>
      <c r="I125" s="234"/>
      <c r="J125" s="234"/>
      <c r="K125" s="239"/>
      <c r="L125" s="239"/>
      <c r="M125" s="234"/>
      <c r="N125" s="234"/>
      <c r="O125" s="239"/>
      <c r="P125" s="234"/>
      <c r="Q125" s="3"/>
      <c r="S125" s="228"/>
      <c r="T125" s="502"/>
      <c r="U125" s="495"/>
      <c r="V125" s="495"/>
      <c r="W125" s="531"/>
      <c r="X125" s="495"/>
      <c r="Y125" s="495"/>
      <c r="Z125" s="495"/>
      <c r="AA125" s="495"/>
      <c r="AB125" s="495"/>
      <c r="AC125" s="337"/>
      <c r="AD125" s="495"/>
      <c r="AE125" s="337"/>
      <c r="AF125" s="337"/>
      <c r="AG125" s="337"/>
      <c r="AH125" s="495"/>
      <c r="AI125" s="337"/>
      <c r="AJ125" s="531"/>
      <c r="AK125" s="337"/>
      <c r="AL125" s="337"/>
      <c r="AM125" s="337"/>
      <c r="AN125" s="337"/>
      <c r="AO125" s="337"/>
      <c r="AP125" s="337"/>
      <c r="AQ125" s="337"/>
    </row>
    <row r="126" spans="3:43" s="26" customFormat="1" x14ac:dyDescent="0.3">
      <c r="C126" s="3"/>
      <c r="D126" s="239"/>
      <c r="E126" s="239"/>
      <c r="F126" s="239"/>
      <c r="G126" s="239"/>
      <c r="H126" s="239"/>
      <c r="I126" s="234"/>
      <c r="J126" s="234"/>
      <c r="K126" s="239"/>
      <c r="L126" s="239"/>
      <c r="M126" s="234"/>
      <c r="N126" s="234"/>
      <c r="O126" s="239"/>
      <c r="P126" s="234"/>
      <c r="Q126" s="3"/>
      <c r="S126" s="228"/>
      <c r="T126" s="502"/>
      <c r="U126" s="495"/>
      <c r="V126" s="495"/>
      <c r="W126" s="531"/>
      <c r="X126" s="495"/>
      <c r="Y126" s="495"/>
      <c r="Z126" s="495"/>
      <c r="AA126" s="495"/>
      <c r="AB126" s="495"/>
      <c r="AC126" s="337"/>
      <c r="AD126" s="495"/>
      <c r="AE126" s="337"/>
      <c r="AF126" s="337"/>
      <c r="AG126" s="337"/>
      <c r="AH126" s="495"/>
      <c r="AI126" s="337"/>
      <c r="AJ126" s="531"/>
      <c r="AK126" s="337"/>
      <c r="AL126" s="337"/>
      <c r="AM126" s="337"/>
      <c r="AN126" s="337"/>
      <c r="AO126" s="337"/>
      <c r="AP126" s="337"/>
      <c r="AQ126" s="337"/>
    </row>
    <row r="127" spans="3:43" s="26" customFormat="1" x14ac:dyDescent="0.3">
      <c r="C127" s="3"/>
      <c r="D127" s="239"/>
      <c r="E127" s="239"/>
      <c r="F127" s="239"/>
      <c r="G127" s="239"/>
      <c r="H127" s="239"/>
      <c r="I127" s="234"/>
      <c r="J127" s="234"/>
      <c r="K127" s="239"/>
      <c r="L127" s="239"/>
      <c r="M127" s="234"/>
      <c r="N127" s="234"/>
      <c r="O127" s="239"/>
      <c r="P127" s="234"/>
      <c r="Q127" s="3"/>
      <c r="S127" s="228"/>
      <c r="T127" s="502"/>
      <c r="U127" s="495"/>
      <c r="V127" s="495"/>
      <c r="W127" s="531"/>
      <c r="X127" s="495"/>
      <c r="Y127" s="495"/>
      <c r="Z127" s="495"/>
      <c r="AA127" s="495"/>
      <c r="AB127" s="495"/>
      <c r="AC127" s="337"/>
      <c r="AD127" s="495"/>
      <c r="AE127" s="337"/>
      <c r="AF127" s="337"/>
      <c r="AG127" s="337"/>
      <c r="AH127" s="495"/>
      <c r="AI127" s="337"/>
      <c r="AJ127" s="531"/>
      <c r="AK127" s="337"/>
      <c r="AL127" s="337"/>
      <c r="AM127" s="337"/>
      <c r="AN127" s="337"/>
      <c r="AO127" s="337"/>
      <c r="AP127" s="337"/>
      <c r="AQ127" s="337"/>
    </row>
    <row r="128" spans="3:43" s="26" customFormat="1" x14ac:dyDescent="0.3">
      <c r="C128" s="3"/>
      <c r="D128" s="239"/>
      <c r="E128" s="239"/>
      <c r="F128" s="239"/>
      <c r="G128" s="239"/>
      <c r="H128" s="239"/>
      <c r="I128" s="234"/>
      <c r="J128" s="234"/>
      <c r="K128" s="239"/>
      <c r="L128" s="239"/>
      <c r="M128" s="234"/>
      <c r="N128" s="234"/>
      <c r="O128" s="239"/>
      <c r="P128" s="234"/>
      <c r="Q128" s="3"/>
      <c r="S128" s="228"/>
      <c r="T128" s="502"/>
      <c r="U128" s="495"/>
      <c r="V128" s="495"/>
      <c r="W128" s="531"/>
      <c r="X128" s="495"/>
      <c r="Y128" s="495"/>
      <c r="Z128" s="495"/>
      <c r="AA128" s="495"/>
      <c r="AB128" s="495"/>
      <c r="AC128" s="337"/>
      <c r="AD128" s="495"/>
      <c r="AE128" s="337"/>
      <c r="AF128" s="337"/>
      <c r="AG128" s="337"/>
      <c r="AH128" s="495"/>
      <c r="AI128" s="337"/>
      <c r="AJ128" s="531"/>
      <c r="AK128" s="337"/>
      <c r="AL128" s="337"/>
      <c r="AM128" s="337"/>
      <c r="AN128" s="337"/>
      <c r="AO128" s="337"/>
      <c r="AP128" s="337"/>
      <c r="AQ128" s="337"/>
    </row>
    <row r="129" spans="3:43" s="26" customFormat="1" x14ac:dyDescent="0.3">
      <c r="C129" s="3"/>
      <c r="D129" s="239"/>
      <c r="E129" s="239"/>
      <c r="F129" s="239"/>
      <c r="G129" s="239"/>
      <c r="H129" s="239"/>
      <c r="I129" s="234"/>
      <c r="J129" s="234"/>
      <c r="K129" s="239"/>
      <c r="L129" s="239"/>
      <c r="M129" s="234"/>
      <c r="N129" s="234"/>
      <c r="O129" s="239"/>
      <c r="P129" s="234"/>
      <c r="Q129" s="3"/>
      <c r="S129" s="228"/>
      <c r="T129" s="502"/>
      <c r="U129" s="495"/>
      <c r="V129" s="495"/>
      <c r="W129" s="531"/>
      <c r="X129" s="495"/>
      <c r="Y129" s="495"/>
      <c r="Z129" s="495"/>
      <c r="AA129" s="495"/>
      <c r="AB129" s="495"/>
      <c r="AC129" s="337"/>
      <c r="AD129" s="495"/>
      <c r="AE129" s="337"/>
      <c r="AF129" s="337"/>
      <c r="AG129" s="337"/>
      <c r="AH129" s="495"/>
      <c r="AI129" s="337"/>
      <c r="AJ129" s="531"/>
      <c r="AK129" s="337"/>
      <c r="AL129" s="337"/>
      <c r="AM129" s="337"/>
      <c r="AN129" s="337"/>
      <c r="AO129" s="337"/>
      <c r="AP129" s="337"/>
      <c r="AQ129" s="337"/>
    </row>
    <row r="130" spans="3:43" s="26" customFormat="1" x14ac:dyDescent="0.3">
      <c r="C130" s="3"/>
      <c r="D130" s="239"/>
      <c r="E130" s="239"/>
      <c r="F130" s="239"/>
      <c r="G130" s="239"/>
      <c r="H130" s="239"/>
      <c r="I130" s="234"/>
      <c r="J130" s="234"/>
      <c r="K130" s="239"/>
      <c r="L130" s="239"/>
      <c r="M130" s="234"/>
      <c r="N130" s="234"/>
      <c r="O130" s="239"/>
      <c r="P130" s="234"/>
      <c r="Q130" s="3"/>
      <c r="R130" s="3"/>
      <c r="S130" s="228"/>
      <c r="T130" s="502"/>
      <c r="U130" s="495"/>
      <c r="V130" s="495"/>
      <c r="W130" s="531"/>
      <c r="X130" s="495"/>
      <c r="Y130" s="495"/>
      <c r="Z130" s="495"/>
      <c r="AA130" s="495"/>
      <c r="AB130" s="495"/>
      <c r="AC130" s="337"/>
      <c r="AD130" s="495"/>
      <c r="AE130" s="337"/>
      <c r="AF130" s="337"/>
      <c r="AG130" s="337"/>
      <c r="AH130" s="495"/>
      <c r="AI130" s="337"/>
      <c r="AJ130" s="531"/>
      <c r="AK130" s="337"/>
      <c r="AL130" s="337"/>
      <c r="AM130" s="337"/>
      <c r="AN130" s="337"/>
      <c r="AO130" s="337"/>
      <c r="AP130" s="337"/>
      <c r="AQ130" s="337"/>
    </row>
    <row r="131" spans="3:43" s="26" customFormat="1" x14ac:dyDescent="0.3">
      <c r="C131" s="3"/>
      <c r="D131" s="239"/>
      <c r="E131" s="239"/>
      <c r="F131" s="239"/>
      <c r="G131" s="239"/>
      <c r="H131" s="239"/>
      <c r="I131" s="234"/>
      <c r="J131" s="234"/>
      <c r="K131" s="239"/>
      <c r="L131" s="239"/>
      <c r="M131" s="234"/>
      <c r="N131" s="234"/>
      <c r="O131" s="239"/>
      <c r="P131" s="234"/>
      <c r="Q131" s="3"/>
      <c r="R131" s="3"/>
      <c r="S131" s="228"/>
      <c r="T131" s="502"/>
      <c r="U131" s="495"/>
      <c r="V131" s="495"/>
      <c r="W131" s="531"/>
      <c r="X131" s="495"/>
      <c r="Y131" s="495"/>
      <c r="Z131" s="495"/>
      <c r="AA131" s="495"/>
      <c r="AB131" s="495"/>
      <c r="AC131" s="337"/>
      <c r="AD131" s="495"/>
      <c r="AE131" s="337"/>
      <c r="AF131" s="337"/>
      <c r="AG131" s="337"/>
      <c r="AH131" s="495"/>
      <c r="AI131" s="337"/>
      <c r="AJ131" s="531"/>
      <c r="AK131" s="337"/>
      <c r="AL131" s="337"/>
      <c r="AM131" s="337"/>
      <c r="AN131" s="337"/>
      <c r="AO131" s="337"/>
      <c r="AP131" s="337"/>
      <c r="AQ131" s="337"/>
    </row>
    <row r="132" spans="3:43" s="26" customFormat="1" x14ac:dyDescent="0.3">
      <c r="C132" s="3"/>
      <c r="D132" s="239"/>
      <c r="E132" s="239"/>
      <c r="F132" s="239"/>
      <c r="G132" s="239"/>
      <c r="H132" s="239"/>
      <c r="I132" s="234"/>
      <c r="J132" s="234"/>
      <c r="K132" s="239"/>
      <c r="L132" s="239"/>
      <c r="M132" s="234"/>
      <c r="N132" s="234"/>
      <c r="O132" s="239"/>
      <c r="P132" s="234"/>
      <c r="Q132" s="3"/>
      <c r="R132" s="3"/>
      <c r="S132" s="228"/>
      <c r="T132" s="502"/>
      <c r="U132" s="495"/>
      <c r="V132" s="495"/>
      <c r="W132" s="531"/>
      <c r="X132" s="495"/>
      <c r="Y132" s="495"/>
      <c r="Z132" s="495"/>
      <c r="AA132" s="495"/>
      <c r="AB132" s="495"/>
      <c r="AC132" s="337"/>
      <c r="AD132" s="495"/>
      <c r="AE132" s="337"/>
      <c r="AF132" s="337"/>
      <c r="AG132" s="337"/>
      <c r="AH132" s="495"/>
      <c r="AI132" s="337"/>
      <c r="AJ132" s="531"/>
      <c r="AK132" s="337"/>
      <c r="AL132" s="337"/>
      <c r="AM132" s="337"/>
      <c r="AN132" s="337"/>
      <c r="AO132" s="337"/>
      <c r="AP132" s="337"/>
      <c r="AQ132" s="337"/>
    </row>
    <row r="133" spans="3:43" s="26" customFormat="1" x14ac:dyDescent="0.3">
      <c r="C133" s="3"/>
      <c r="D133" s="239"/>
      <c r="E133" s="239"/>
      <c r="F133" s="239"/>
      <c r="G133" s="239"/>
      <c r="H133" s="239"/>
      <c r="I133" s="234"/>
      <c r="J133" s="234"/>
      <c r="K133" s="239"/>
      <c r="L133" s="239"/>
      <c r="M133" s="234"/>
      <c r="N133" s="234"/>
      <c r="O133" s="239"/>
      <c r="P133" s="234"/>
      <c r="Q133" s="3"/>
      <c r="R133" s="3"/>
      <c r="S133" s="228"/>
      <c r="T133" s="502"/>
      <c r="U133" s="495"/>
      <c r="V133" s="495"/>
      <c r="W133" s="531"/>
      <c r="X133" s="495"/>
      <c r="Y133" s="495"/>
      <c r="Z133" s="495"/>
      <c r="AA133" s="495"/>
      <c r="AB133" s="495"/>
      <c r="AC133" s="337"/>
      <c r="AD133" s="495"/>
      <c r="AE133" s="337"/>
      <c r="AF133" s="337"/>
      <c r="AG133" s="337"/>
      <c r="AH133" s="495"/>
      <c r="AI133" s="337"/>
      <c r="AJ133" s="531"/>
      <c r="AK133" s="337"/>
      <c r="AL133" s="337"/>
      <c r="AM133" s="337"/>
      <c r="AN133" s="337"/>
      <c r="AO133" s="337"/>
      <c r="AP133" s="337"/>
      <c r="AQ133" s="337"/>
    </row>
    <row r="134" spans="3:43" s="26" customFormat="1" x14ac:dyDescent="0.3">
      <c r="C134" s="3"/>
      <c r="D134" s="239"/>
      <c r="E134" s="239"/>
      <c r="F134" s="239"/>
      <c r="G134" s="239"/>
      <c r="H134" s="239"/>
      <c r="I134" s="234"/>
      <c r="J134" s="234"/>
      <c r="K134" s="239"/>
      <c r="L134" s="239"/>
      <c r="M134" s="234"/>
      <c r="N134" s="234"/>
      <c r="O134" s="239"/>
      <c r="P134" s="234"/>
      <c r="Q134" s="3"/>
      <c r="R134" s="3"/>
      <c r="S134" s="228"/>
      <c r="T134" s="502"/>
      <c r="U134" s="495"/>
      <c r="V134" s="495"/>
      <c r="W134" s="531"/>
      <c r="X134" s="495"/>
      <c r="Y134" s="495"/>
      <c r="Z134" s="495"/>
      <c r="AA134" s="495"/>
      <c r="AB134" s="495"/>
      <c r="AC134" s="337"/>
      <c r="AD134" s="495"/>
      <c r="AE134" s="337"/>
      <c r="AF134" s="337"/>
      <c r="AG134" s="337"/>
      <c r="AH134" s="495"/>
      <c r="AI134" s="337"/>
      <c r="AJ134" s="531"/>
      <c r="AK134" s="337"/>
      <c r="AL134" s="337"/>
      <c r="AM134" s="337"/>
      <c r="AN134" s="337"/>
      <c r="AO134" s="337"/>
      <c r="AP134" s="337"/>
      <c r="AQ134" s="337"/>
    </row>
    <row r="135" spans="3:43" s="26" customFormat="1" x14ac:dyDescent="0.3">
      <c r="C135" s="3"/>
      <c r="D135" s="239"/>
      <c r="E135" s="239"/>
      <c r="F135" s="239"/>
      <c r="G135" s="239"/>
      <c r="H135" s="239"/>
      <c r="I135" s="234"/>
      <c r="J135" s="234"/>
      <c r="K135" s="239"/>
      <c r="L135" s="239"/>
      <c r="M135" s="234"/>
      <c r="N135" s="234"/>
      <c r="O135" s="239"/>
      <c r="P135" s="234"/>
      <c r="Q135" s="3"/>
      <c r="R135" s="3"/>
      <c r="S135" s="228"/>
      <c r="T135" s="502"/>
      <c r="U135" s="495"/>
      <c r="V135" s="495"/>
      <c r="W135" s="531"/>
      <c r="X135" s="495"/>
      <c r="Y135" s="495"/>
      <c r="Z135" s="495"/>
      <c r="AA135" s="495"/>
      <c r="AB135" s="495"/>
      <c r="AC135" s="337"/>
      <c r="AD135" s="495"/>
      <c r="AE135" s="337"/>
      <c r="AF135" s="337"/>
      <c r="AG135" s="337"/>
      <c r="AH135" s="495"/>
      <c r="AI135" s="337"/>
      <c r="AJ135" s="531"/>
      <c r="AK135" s="337"/>
      <c r="AL135" s="337"/>
      <c r="AM135" s="337"/>
      <c r="AN135" s="337"/>
      <c r="AO135" s="337"/>
      <c r="AP135" s="337"/>
      <c r="AQ135" s="337"/>
    </row>
    <row r="136" spans="3:43" s="26" customFormat="1" x14ac:dyDescent="0.3">
      <c r="C136" s="3"/>
      <c r="D136" s="239"/>
      <c r="E136" s="239"/>
      <c r="F136" s="239"/>
      <c r="G136" s="239"/>
      <c r="H136" s="239"/>
      <c r="I136" s="234"/>
      <c r="J136" s="234"/>
      <c r="K136" s="239"/>
      <c r="L136" s="239"/>
      <c r="M136" s="234"/>
      <c r="N136" s="234"/>
      <c r="O136" s="239"/>
      <c r="P136" s="234"/>
      <c r="Q136" s="3"/>
      <c r="R136" s="3"/>
      <c r="S136" s="228"/>
      <c r="T136" s="502"/>
      <c r="U136" s="495"/>
      <c r="V136" s="495"/>
      <c r="W136" s="531"/>
      <c r="X136" s="495"/>
      <c r="Y136" s="495"/>
      <c r="Z136" s="495"/>
      <c r="AA136" s="495"/>
      <c r="AB136" s="495"/>
      <c r="AC136" s="337"/>
      <c r="AD136" s="495"/>
      <c r="AE136" s="337"/>
      <c r="AF136" s="337"/>
      <c r="AG136" s="337"/>
      <c r="AH136" s="495"/>
      <c r="AI136" s="337"/>
      <c r="AJ136" s="531"/>
      <c r="AK136" s="337"/>
      <c r="AL136" s="337"/>
      <c r="AM136" s="337"/>
      <c r="AN136" s="337"/>
      <c r="AO136" s="337"/>
      <c r="AP136" s="337"/>
      <c r="AQ136" s="337"/>
    </row>
    <row r="137" spans="3:43" s="26" customFormat="1" x14ac:dyDescent="0.3">
      <c r="C137" s="3"/>
      <c r="D137" s="239"/>
      <c r="E137" s="239"/>
      <c r="F137" s="239"/>
      <c r="G137" s="239"/>
      <c r="H137" s="239"/>
      <c r="I137" s="234"/>
      <c r="J137" s="234"/>
      <c r="K137" s="239"/>
      <c r="L137" s="239"/>
      <c r="M137" s="234"/>
      <c r="N137" s="234"/>
      <c r="O137" s="239"/>
      <c r="P137" s="234"/>
      <c r="Q137" s="3"/>
      <c r="R137" s="3"/>
      <c r="S137" s="228"/>
      <c r="T137" s="502"/>
      <c r="U137" s="495"/>
      <c r="V137" s="495"/>
      <c r="W137" s="531"/>
      <c r="X137" s="495"/>
      <c r="Y137" s="495"/>
      <c r="Z137" s="495"/>
      <c r="AA137" s="495"/>
      <c r="AB137" s="495"/>
      <c r="AC137" s="337"/>
      <c r="AD137" s="495"/>
      <c r="AE137" s="337"/>
      <c r="AF137" s="337"/>
      <c r="AG137" s="337"/>
      <c r="AH137" s="495"/>
      <c r="AI137" s="337"/>
      <c r="AJ137" s="531"/>
      <c r="AK137" s="337"/>
      <c r="AL137" s="337"/>
      <c r="AM137" s="337"/>
      <c r="AN137" s="337"/>
      <c r="AO137" s="337"/>
      <c r="AP137" s="337"/>
      <c r="AQ137" s="337"/>
    </row>
    <row r="138" spans="3:43" s="26" customFormat="1" x14ac:dyDescent="0.3">
      <c r="C138" s="3"/>
      <c r="D138" s="239"/>
      <c r="E138" s="239"/>
      <c r="F138" s="239"/>
      <c r="G138" s="239"/>
      <c r="H138" s="239"/>
      <c r="I138" s="234"/>
      <c r="J138" s="234"/>
      <c r="K138" s="239"/>
      <c r="L138" s="239"/>
      <c r="M138" s="234"/>
      <c r="N138" s="234"/>
      <c r="O138" s="239"/>
      <c r="P138" s="234"/>
      <c r="Q138" s="3"/>
      <c r="R138" s="3"/>
      <c r="S138" s="228"/>
      <c r="T138" s="502"/>
      <c r="U138" s="495"/>
      <c r="V138" s="495"/>
      <c r="W138" s="531"/>
      <c r="X138" s="495"/>
      <c r="Y138" s="495"/>
      <c r="Z138" s="495"/>
      <c r="AA138" s="495"/>
      <c r="AB138" s="495"/>
      <c r="AC138" s="337"/>
      <c r="AD138" s="495"/>
      <c r="AE138" s="337"/>
      <c r="AF138" s="337"/>
      <c r="AG138" s="337"/>
      <c r="AH138" s="495"/>
      <c r="AI138" s="337"/>
      <c r="AJ138" s="531"/>
      <c r="AK138" s="337"/>
      <c r="AL138" s="337"/>
      <c r="AM138" s="337"/>
      <c r="AN138" s="337"/>
      <c r="AO138" s="337"/>
      <c r="AP138" s="337"/>
      <c r="AQ138" s="337"/>
    </row>
    <row r="139" spans="3:43" s="26" customFormat="1" x14ac:dyDescent="0.3">
      <c r="C139" s="3"/>
      <c r="D139" s="239"/>
      <c r="E139" s="239"/>
      <c r="F139" s="239"/>
      <c r="G139" s="239"/>
      <c r="H139" s="239"/>
      <c r="I139" s="234"/>
      <c r="J139" s="234"/>
      <c r="K139" s="239"/>
      <c r="L139" s="239"/>
      <c r="M139" s="234"/>
      <c r="N139" s="234"/>
      <c r="O139" s="239"/>
      <c r="P139" s="234"/>
      <c r="Q139" s="3"/>
      <c r="R139" s="3"/>
      <c r="S139" s="228"/>
      <c r="T139" s="502"/>
      <c r="U139" s="495"/>
      <c r="V139" s="495"/>
      <c r="W139" s="531"/>
      <c r="X139" s="495"/>
      <c r="Y139" s="495"/>
      <c r="Z139" s="495"/>
      <c r="AA139" s="495"/>
      <c r="AB139" s="495"/>
      <c r="AC139" s="337"/>
      <c r="AD139" s="495"/>
      <c r="AE139" s="337"/>
      <c r="AF139" s="337"/>
      <c r="AG139" s="337"/>
      <c r="AH139" s="495"/>
      <c r="AI139" s="337"/>
      <c r="AJ139" s="531"/>
      <c r="AK139" s="337"/>
      <c r="AL139" s="337"/>
      <c r="AM139" s="337"/>
      <c r="AN139" s="337"/>
      <c r="AO139" s="337"/>
      <c r="AP139" s="337"/>
      <c r="AQ139" s="337"/>
    </row>
    <row r="140" spans="3:43" s="26" customFormat="1" x14ac:dyDescent="0.3">
      <c r="C140" s="3"/>
      <c r="D140" s="239"/>
      <c r="E140" s="239"/>
      <c r="F140" s="239"/>
      <c r="G140" s="239"/>
      <c r="H140" s="239"/>
      <c r="I140" s="234"/>
      <c r="J140" s="234"/>
      <c r="K140" s="239"/>
      <c r="L140" s="239"/>
      <c r="M140" s="234"/>
      <c r="N140" s="234"/>
      <c r="O140" s="239"/>
      <c r="P140" s="234"/>
      <c r="Q140" s="3"/>
      <c r="R140" s="3"/>
      <c r="S140" s="228"/>
      <c r="T140" s="502"/>
      <c r="U140" s="495"/>
      <c r="V140" s="495"/>
      <c r="W140" s="531"/>
      <c r="X140" s="495"/>
      <c r="Y140" s="495"/>
      <c r="Z140" s="495"/>
      <c r="AA140" s="495"/>
      <c r="AB140" s="495"/>
      <c r="AC140" s="337"/>
      <c r="AD140" s="495"/>
      <c r="AE140" s="337"/>
      <c r="AF140" s="337"/>
      <c r="AG140" s="337"/>
      <c r="AH140" s="495"/>
      <c r="AI140" s="337"/>
      <c r="AJ140" s="531"/>
      <c r="AK140" s="337"/>
      <c r="AL140" s="337"/>
      <c r="AM140" s="337"/>
      <c r="AN140" s="337"/>
      <c r="AO140" s="337"/>
      <c r="AP140" s="337"/>
      <c r="AQ140" s="337"/>
    </row>
    <row r="141" spans="3:43" s="26" customFormat="1" x14ac:dyDescent="0.3">
      <c r="C141" s="3"/>
      <c r="D141" s="239"/>
      <c r="E141" s="239"/>
      <c r="F141" s="239"/>
      <c r="G141" s="239"/>
      <c r="H141" s="239"/>
      <c r="I141" s="234"/>
      <c r="J141" s="234"/>
      <c r="K141" s="239"/>
      <c r="L141" s="239"/>
      <c r="M141" s="234"/>
      <c r="N141" s="234"/>
      <c r="O141" s="239"/>
      <c r="P141" s="234"/>
      <c r="Q141" s="3"/>
      <c r="R141" s="3"/>
      <c r="S141" s="228"/>
      <c r="T141" s="502"/>
      <c r="U141" s="495"/>
      <c r="V141" s="495"/>
      <c r="W141" s="531"/>
      <c r="X141" s="495"/>
      <c r="Y141" s="495"/>
      <c r="Z141" s="495"/>
      <c r="AA141" s="495"/>
      <c r="AB141" s="495"/>
      <c r="AC141" s="337"/>
      <c r="AD141" s="495"/>
      <c r="AE141" s="337"/>
      <c r="AF141" s="337"/>
      <c r="AG141" s="337"/>
      <c r="AH141" s="495"/>
      <c r="AI141" s="337"/>
      <c r="AJ141" s="531"/>
      <c r="AK141" s="337"/>
      <c r="AL141" s="337"/>
      <c r="AM141" s="337"/>
      <c r="AN141" s="337"/>
      <c r="AO141" s="337"/>
      <c r="AP141" s="337"/>
      <c r="AQ141" s="337"/>
    </row>
    <row r="142" spans="3:43" s="26" customFormat="1" x14ac:dyDescent="0.3">
      <c r="C142" s="3"/>
      <c r="D142" s="239"/>
      <c r="E142" s="239"/>
      <c r="F142" s="239"/>
      <c r="G142" s="239"/>
      <c r="H142" s="239"/>
      <c r="I142" s="234"/>
      <c r="J142" s="234"/>
      <c r="K142" s="239"/>
      <c r="L142" s="239"/>
      <c r="M142" s="234"/>
      <c r="N142" s="234"/>
      <c r="O142" s="239"/>
      <c r="P142" s="234"/>
      <c r="Q142" s="3"/>
      <c r="R142" s="3"/>
      <c r="S142" s="228"/>
      <c r="T142" s="502"/>
      <c r="U142" s="495"/>
      <c r="V142" s="495"/>
      <c r="W142" s="531"/>
      <c r="X142" s="495"/>
      <c r="Y142" s="495"/>
      <c r="Z142" s="495"/>
      <c r="AA142" s="495"/>
      <c r="AB142" s="495"/>
      <c r="AC142" s="337"/>
      <c r="AD142" s="495"/>
      <c r="AE142" s="337"/>
      <c r="AF142" s="337"/>
      <c r="AG142" s="337"/>
      <c r="AH142" s="495"/>
      <c r="AI142" s="337"/>
      <c r="AJ142" s="531"/>
      <c r="AK142" s="337"/>
      <c r="AL142" s="337"/>
      <c r="AM142" s="337"/>
      <c r="AN142" s="337"/>
      <c r="AO142" s="337"/>
      <c r="AP142" s="337"/>
      <c r="AQ142" s="337"/>
    </row>
    <row r="143" spans="3:43" s="26" customFormat="1" x14ac:dyDescent="0.3">
      <c r="C143" s="3"/>
      <c r="D143" s="239"/>
      <c r="E143" s="239"/>
      <c r="F143" s="239"/>
      <c r="G143" s="239"/>
      <c r="H143" s="239"/>
      <c r="I143" s="234"/>
      <c r="J143" s="234"/>
      <c r="K143" s="239"/>
      <c r="L143" s="239"/>
      <c r="M143" s="234"/>
      <c r="N143" s="234"/>
      <c r="O143" s="239"/>
      <c r="P143" s="234"/>
      <c r="Q143" s="3"/>
      <c r="R143" s="3"/>
      <c r="S143" s="228"/>
      <c r="T143" s="502"/>
      <c r="U143" s="495"/>
      <c r="V143" s="495"/>
      <c r="W143" s="531"/>
      <c r="X143" s="495"/>
      <c r="Y143" s="495"/>
      <c r="Z143" s="495"/>
      <c r="AA143" s="495"/>
      <c r="AB143" s="495"/>
      <c r="AC143" s="337"/>
      <c r="AD143" s="495"/>
      <c r="AE143" s="337"/>
      <c r="AF143" s="337"/>
      <c r="AG143" s="337"/>
      <c r="AH143" s="495"/>
      <c r="AI143" s="337"/>
      <c r="AJ143" s="531"/>
      <c r="AK143" s="337"/>
      <c r="AL143" s="337"/>
      <c r="AM143" s="337"/>
      <c r="AN143" s="337"/>
      <c r="AO143" s="337"/>
      <c r="AP143" s="337"/>
      <c r="AQ143" s="337"/>
    </row>
    <row r="144" spans="3:43" s="26" customFormat="1" x14ac:dyDescent="0.3">
      <c r="C144" s="3"/>
      <c r="D144" s="239"/>
      <c r="E144" s="239"/>
      <c r="F144" s="239"/>
      <c r="G144" s="239"/>
      <c r="H144" s="239"/>
      <c r="I144" s="234"/>
      <c r="J144" s="234"/>
      <c r="K144" s="239"/>
      <c r="L144" s="239"/>
      <c r="M144" s="234"/>
      <c r="N144" s="234"/>
      <c r="O144" s="239"/>
      <c r="P144" s="234"/>
      <c r="Q144" s="3"/>
      <c r="R144" s="3"/>
      <c r="S144" s="228"/>
      <c r="T144" s="502"/>
      <c r="U144" s="495"/>
      <c r="V144" s="495"/>
      <c r="W144" s="531"/>
      <c r="X144" s="495"/>
      <c r="Y144" s="495"/>
      <c r="Z144" s="495"/>
      <c r="AA144" s="495"/>
      <c r="AB144" s="495"/>
      <c r="AC144" s="337"/>
      <c r="AD144" s="495"/>
      <c r="AE144" s="337"/>
      <c r="AF144" s="337"/>
      <c r="AG144" s="337"/>
      <c r="AH144" s="495"/>
      <c r="AI144" s="337"/>
      <c r="AJ144" s="531"/>
      <c r="AK144" s="337"/>
      <c r="AL144" s="337"/>
      <c r="AM144" s="337"/>
      <c r="AN144" s="337"/>
      <c r="AO144" s="337"/>
      <c r="AP144" s="337"/>
      <c r="AQ144" s="337"/>
    </row>
    <row r="145" spans="3:43" s="26" customFormat="1" x14ac:dyDescent="0.3">
      <c r="C145" s="3"/>
      <c r="D145" s="239"/>
      <c r="E145" s="239"/>
      <c r="F145" s="239"/>
      <c r="G145" s="239"/>
      <c r="H145" s="239"/>
      <c r="I145" s="234"/>
      <c r="J145" s="234"/>
      <c r="K145" s="239"/>
      <c r="L145" s="239"/>
      <c r="M145" s="234"/>
      <c r="N145" s="234"/>
      <c r="O145" s="239"/>
      <c r="P145" s="234"/>
      <c r="Q145" s="3"/>
      <c r="R145" s="3"/>
      <c r="S145" s="228"/>
      <c r="T145" s="502"/>
      <c r="U145" s="495"/>
      <c r="V145" s="495"/>
      <c r="W145" s="531"/>
      <c r="X145" s="495"/>
      <c r="Y145" s="495"/>
      <c r="Z145" s="495"/>
      <c r="AA145" s="495"/>
      <c r="AB145" s="495"/>
      <c r="AC145" s="337"/>
      <c r="AD145" s="495"/>
      <c r="AE145" s="337"/>
      <c r="AF145" s="337"/>
      <c r="AG145" s="337"/>
      <c r="AH145" s="495"/>
      <c r="AI145" s="337"/>
      <c r="AJ145" s="531"/>
      <c r="AK145" s="337"/>
      <c r="AL145" s="337"/>
      <c r="AM145" s="337"/>
      <c r="AN145" s="337"/>
      <c r="AO145" s="337"/>
      <c r="AP145" s="337"/>
      <c r="AQ145" s="337"/>
    </row>
    <row r="146" spans="3:43" s="26" customFormat="1" x14ac:dyDescent="0.3">
      <c r="C146" s="3"/>
      <c r="D146" s="239"/>
      <c r="E146" s="239"/>
      <c r="F146" s="239"/>
      <c r="G146" s="239"/>
      <c r="H146" s="239"/>
      <c r="I146" s="234"/>
      <c r="J146" s="234"/>
      <c r="K146" s="239"/>
      <c r="L146" s="239"/>
      <c r="M146" s="234"/>
      <c r="N146" s="234"/>
      <c r="O146" s="239"/>
      <c r="P146" s="234"/>
      <c r="Q146" s="3"/>
      <c r="R146" s="3"/>
      <c r="S146" s="228"/>
      <c r="T146" s="502"/>
      <c r="U146" s="495"/>
      <c r="V146" s="495"/>
      <c r="W146" s="531"/>
      <c r="X146" s="495"/>
      <c r="Y146" s="495"/>
      <c r="Z146" s="495"/>
      <c r="AA146" s="495"/>
      <c r="AB146" s="495"/>
      <c r="AC146" s="337"/>
      <c r="AD146" s="495"/>
      <c r="AE146" s="337"/>
      <c r="AF146" s="337"/>
      <c r="AG146" s="337"/>
      <c r="AH146" s="495"/>
      <c r="AI146" s="337"/>
      <c r="AJ146" s="531"/>
      <c r="AK146" s="337"/>
      <c r="AL146" s="337"/>
      <c r="AM146" s="337"/>
      <c r="AN146" s="337"/>
      <c r="AO146" s="337"/>
      <c r="AP146" s="337"/>
      <c r="AQ146" s="337"/>
    </row>
    <row r="147" spans="3:43" s="26" customFormat="1" x14ac:dyDescent="0.3">
      <c r="C147" s="3"/>
      <c r="D147" s="239"/>
      <c r="E147" s="239"/>
      <c r="F147" s="239"/>
      <c r="G147" s="239"/>
      <c r="H147" s="239"/>
      <c r="I147" s="234"/>
      <c r="J147" s="234"/>
      <c r="K147" s="239"/>
      <c r="L147" s="239"/>
      <c r="M147" s="234"/>
      <c r="N147" s="234"/>
      <c r="O147" s="239"/>
      <c r="P147" s="234"/>
      <c r="Q147" s="3"/>
      <c r="R147" s="3"/>
      <c r="S147" s="228"/>
      <c r="T147" s="502"/>
      <c r="U147" s="495"/>
      <c r="V147" s="495"/>
      <c r="W147" s="531"/>
      <c r="X147" s="495"/>
      <c r="Y147" s="495"/>
      <c r="Z147" s="495"/>
      <c r="AA147" s="495"/>
      <c r="AB147" s="495"/>
      <c r="AC147" s="337"/>
      <c r="AD147" s="495"/>
      <c r="AE147" s="337"/>
      <c r="AF147" s="337"/>
      <c r="AG147" s="337"/>
      <c r="AH147" s="495"/>
      <c r="AI147" s="337"/>
      <c r="AJ147" s="531"/>
      <c r="AK147" s="337"/>
      <c r="AL147" s="337"/>
      <c r="AM147" s="337"/>
      <c r="AN147" s="337"/>
      <c r="AO147" s="337"/>
      <c r="AP147" s="337"/>
      <c r="AQ147" s="337"/>
    </row>
    <row r="148" spans="3:43" s="26" customFormat="1" x14ac:dyDescent="0.3">
      <c r="C148" s="3"/>
      <c r="D148" s="239"/>
      <c r="E148" s="239"/>
      <c r="F148" s="239"/>
      <c r="G148" s="239"/>
      <c r="H148" s="239"/>
      <c r="I148" s="234"/>
      <c r="J148" s="234"/>
      <c r="K148" s="239"/>
      <c r="L148" s="239"/>
      <c r="M148" s="234"/>
      <c r="N148" s="234"/>
      <c r="O148" s="239"/>
      <c r="P148" s="234"/>
      <c r="Q148" s="3"/>
      <c r="R148" s="3"/>
      <c r="S148" s="228"/>
      <c r="T148" s="502"/>
      <c r="U148" s="495"/>
      <c r="V148" s="495"/>
      <c r="W148" s="531"/>
      <c r="X148" s="495"/>
      <c r="Y148" s="495"/>
      <c r="Z148" s="495"/>
      <c r="AA148" s="495"/>
      <c r="AB148" s="495"/>
      <c r="AC148" s="337"/>
      <c r="AD148" s="495"/>
      <c r="AE148" s="337"/>
      <c r="AF148" s="337"/>
      <c r="AG148" s="337"/>
      <c r="AH148" s="495"/>
      <c r="AI148" s="337"/>
      <c r="AJ148" s="531"/>
      <c r="AK148" s="337"/>
      <c r="AL148" s="337"/>
      <c r="AM148" s="337"/>
      <c r="AN148" s="337"/>
      <c r="AO148" s="337"/>
      <c r="AP148" s="337"/>
      <c r="AQ148" s="337"/>
    </row>
    <row r="149" spans="3:43" s="26" customFormat="1" x14ac:dyDescent="0.3">
      <c r="C149" s="3"/>
      <c r="D149" s="239"/>
      <c r="E149" s="239"/>
      <c r="F149" s="239"/>
      <c r="G149" s="239"/>
      <c r="H149" s="239"/>
      <c r="I149" s="234"/>
      <c r="J149" s="234"/>
      <c r="K149" s="239"/>
      <c r="L149" s="239"/>
      <c r="M149" s="234"/>
      <c r="N149" s="234"/>
      <c r="O149" s="239"/>
      <c r="P149" s="234"/>
      <c r="Q149" s="3"/>
      <c r="R149" s="3"/>
      <c r="S149" s="228"/>
      <c r="T149" s="502"/>
      <c r="U149" s="495"/>
      <c r="V149" s="495"/>
      <c r="W149" s="531"/>
      <c r="X149" s="495"/>
      <c r="Y149" s="495"/>
      <c r="Z149" s="495"/>
      <c r="AA149" s="495"/>
      <c r="AB149" s="495"/>
      <c r="AC149" s="337"/>
      <c r="AD149" s="495"/>
      <c r="AE149" s="337"/>
      <c r="AF149" s="337"/>
      <c r="AG149" s="337"/>
      <c r="AH149" s="495"/>
      <c r="AI149" s="337"/>
      <c r="AJ149" s="531"/>
      <c r="AK149" s="337"/>
      <c r="AL149" s="337"/>
      <c r="AM149" s="337"/>
      <c r="AN149" s="337"/>
      <c r="AO149" s="337"/>
      <c r="AP149" s="337"/>
      <c r="AQ149" s="337"/>
    </row>
    <row r="150" spans="3:43" s="26" customFormat="1" x14ac:dyDescent="0.3">
      <c r="C150" s="3"/>
      <c r="D150" s="239"/>
      <c r="E150" s="239"/>
      <c r="F150" s="239"/>
      <c r="G150" s="239"/>
      <c r="H150" s="239"/>
      <c r="I150" s="234"/>
      <c r="J150" s="234"/>
      <c r="K150" s="239"/>
      <c r="L150" s="239"/>
      <c r="M150" s="234"/>
      <c r="N150" s="234"/>
      <c r="O150" s="239"/>
      <c r="P150" s="234"/>
      <c r="Q150" s="3"/>
      <c r="R150" s="3"/>
      <c r="S150" s="228"/>
      <c r="T150" s="502"/>
      <c r="U150" s="495"/>
      <c r="V150" s="495"/>
      <c r="W150" s="531"/>
      <c r="X150" s="495"/>
      <c r="Y150" s="495"/>
      <c r="Z150" s="495"/>
      <c r="AA150" s="495"/>
      <c r="AB150" s="495"/>
      <c r="AC150" s="337"/>
      <c r="AD150" s="495"/>
      <c r="AE150" s="337"/>
      <c r="AF150" s="337"/>
      <c r="AG150" s="337"/>
      <c r="AH150" s="495"/>
      <c r="AI150" s="337"/>
      <c r="AJ150" s="531"/>
      <c r="AK150" s="337"/>
      <c r="AL150" s="337"/>
      <c r="AM150" s="337"/>
      <c r="AN150" s="337"/>
      <c r="AO150" s="337"/>
      <c r="AP150" s="337"/>
      <c r="AQ150" s="337"/>
    </row>
    <row r="151" spans="3:43" s="26" customFormat="1" x14ac:dyDescent="0.3">
      <c r="C151" s="3"/>
      <c r="D151" s="239"/>
      <c r="E151" s="239"/>
      <c r="F151" s="239"/>
      <c r="G151" s="239"/>
      <c r="H151" s="239"/>
      <c r="I151" s="234"/>
      <c r="J151" s="234"/>
      <c r="K151" s="239"/>
      <c r="L151" s="239"/>
      <c r="M151" s="234"/>
      <c r="N151" s="234"/>
      <c r="O151" s="239"/>
      <c r="P151" s="234"/>
      <c r="Q151" s="3"/>
      <c r="R151" s="3"/>
      <c r="S151" s="228"/>
      <c r="T151" s="502"/>
      <c r="U151" s="495"/>
      <c r="V151" s="495"/>
      <c r="W151" s="531"/>
      <c r="X151" s="495"/>
      <c r="Y151" s="495"/>
      <c r="Z151" s="495"/>
      <c r="AA151" s="495"/>
      <c r="AB151" s="495"/>
      <c r="AC151" s="337"/>
      <c r="AD151" s="495"/>
      <c r="AE151" s="337"/>
      <c r="AF151" s="337"/>
      <c r="AG151" s="337"/>
      <c r="AH151" s="495"/>
      <c r="AI151" s="337"/>
      <c r="AJ151" s="531"/>
      <c r="AK151" s="337"/>
      <c r="AL151" s="337"/>
      <c r="AM151" s="337"/>
      <c r="AN151" s="337"/>
      <c r="AO151" s="337"/>
      <c r="AP151" s="337"/>
      <c r="AQ151" s="337"/>
    </row>
    <row r="152" spans="3:43" s="26" customFormat="1" x14ac:dyDescent="0.3">
      <c r="C152" s="3"/>
      <c r="D152" s="239"/>
      <c r="E152" s="239"/>
      <c r="F152" s="239"/>
      <c r="G152" s="239"/>
      <c r="H152" s="239"/>
      <c r="I152" s="234"/>
      <c r="J152" s="234"/>
      <c r="K152" s="239"/>
      <c r="L152" s="239"/>
      <c r="M152" s="234"/>
      <c r="N152" s="234"/>
      <c r="O152" s="239"/>
      <c r="P152" s="234"/>
      <c r="Q152" s="3"/>
      <c r="R152" s="3"/>
      <c r="S152" s="228"/>
      <c r="T152" s="502"/>
      <c r="U152" s="495"/>
      <c r="V152" s="495"/>
      <c r="W152" s="531"/>
      <c r="X152" s="495"/>
      <c r="Y152" s="495"/>
      <c r="Z152" s="495"/>
      <c r="AA152" s="495"/>
      <c r="AB152" s="495"/>
      <c r="AC152" s="337"/>
      <c r="AD152" s="495"/>
      <c r="AE152" s="337"/>
      <c r="AF152" s="337"/>
      <c r="AG152" s="337"/>
      <c r="AH152" s="495"/>
      <c r="AI152" s="337"/>
      <c r="AJ152" s="531"/>
      <c r="AK152" s="337"/>
      <c r="AL152" s="337"/>
      <c r="AM152" s="337"/>
      <c r="AN152" s="337"/>
      <c r="AO152" s="337"/>
      <c r="AP152" s="337"/>
      <c r="AQ152" s="337"/>
    </row>
    <row r="153" spans="3:43" s="26" customFormat="1" x14ac:dyDescent="0.3">
      <c r="C153" s="3"/>
      <c r="D153" s="239"/>
      <c r="E153" s="239"/>
      <c r="F153" s="239"/>
      <c r="G153" s="239"/>
      <c r="H153" s="239"/>
      <c r="I153" s="234"/>
      <c r="J153" s="234"/>
      <c r="K153" s="239"/>
      <c r="L153" s="239"/>
      <c r="M153" s="234"/>
      <c r="N153" s="234"/>
      <c r="O153" s="239"/>
      <c r="P153" s="234"/>
      <c r="Q153" s="3"/>
      <c r="R153" s="3"/>
      <c r="S153" s="228"/>
      <c r="T153" s="502"/>
      <c r="U153" s="495"/>
      <c r="V153" s="495"/>
      <c r="W153" s="531"/>
      <c r="X153" s="495"/>
      <c r="Y153" s="495"/>
      <c r="Z153" s="495"/>
      <c r="AA153" s="495"/>
      <c r="AB153" s="495"/>
      <c r="AC153" s="337"/>
      <c r="AD153" s="495"/>
      <c r="AE153" s="337"/>
      <c r="AF153" s="337"/>
      <c r="AG153" s="337"/>
      <c r="AH153" s="495"/>
      <c r="AI153" s="337"/>
      <c r="AJ153" s="531"/>
      <c r="AK153" s="337"/>
      <c r="AL153" s="337"/>
      <c r="AM153" s="337"/>
      <c r="AN153" s="337"/>
      <c r="AO153" s="337"/>
      <c r="AP153" s="337"/>
      <c r="AQ153" s="337"/>
    </row>
    <row r="154" spans="3:43" s="26" customFormat="1" x14ac:dyDescent="0.3">
      <c r="C154" s="3"/>
      <c r="D154" s="239"/>
      <c r="E154" s="239"/>
      <c r="F154" s="239"/>
      <c r="G154" s="239"/>
      <c r="H154" s="239"/>
      <c r="I154" s="234"/>
      <c r="J154" s="234"/>
      <c r="K154" s="239"/>
      <c r="L154" s="239"/>
      <c r="M154" s="234"/>
      <c r="N154" s="234"/>
      <c r="O154" s="239"/>
      <c r="P154" s="234"/>
      <c r="Q154" s="3"/>
      <c r="R154" s="3"/>
      <c r="S154" s="228"/>
      <c r="T154" s="502"/>
      <c r="U154" s="495"/>
      <c r="V154" s="495"/>
      <c r="W154" s="531"/>
      <c r="X154" s="495"/>
      <c r="Y154" s="495"/>
      <c r="Z154" s="495"/>
      <c r="AA154" s="495"/>
      <c r="AB154" s="495"/>
      <c r="AC154" s="337"/>
      <c r="AD154" s="495"/>
      <c r="AE154" s="337"/>
      <c r="AF154" s="337"/>
      <c r="AG154" s="337"/>
      <c r="AH154" s="495"/>
      <c r="AI154" s="337"/>
      <c r="AJ154" s="531"/>
      <c r="AK154" s="337"/>
      <c r="AL154" s="337"/>
      <c r="AM154" s="337"/>
      <c r="AN154" s="337"/>
      <c r="AO154" s="337"/>
      <c r="AP154" s="337"/>
      <c r="AQ154" s="337"/>
    </row>
    <row r="155" spans="3:43" s="26" customFormat="1" x14ac:dyDescent="0.3">
      <c r="C155" s="3"/>
      <c r="D155" s="239"/>
      <c r="E155" s="239"/>
      <c r="F155" s="239"/>
      <c r="G155" s="239"/>
      <c r="H155" s="239"/>
      <c r="I155" s="234"/>
      <c r="J155" s="234"/>
      <c r="K155" s="239"/>
      <c r="L155" s="239"/>
      <c r="M155" s="234"/>
      <c r="N155" s="234"/>
      <c r="O155" s="239"/>
      <c r="P155" s="234"/>
      <c r="Q155" s="3"/>
      <c r="R155" s="3"/>
      <c r="S155" s="228"/>
      <c r="T155" s="502"/>
      <c r="U155" s="495"/>
      <c r="V155" s="495"/>
      <c r="W155" s="531"/>
      <c r="X155" s="495"/>
      <c r="Y155" s="495"/>
      <c r="Z155" s="495"/>
      <c r="AA155" s="495"/>
      <c r="AB155" s="495"/>
      <c r="AC155" s="337"/>
      <c r="AD155" s="495"/>
      <c r="AE155" s="337"/>
      <c r="AF155" s="337"/>
      <c r="AG155" s="337"/>
      <c r="AH155" s="495"/>
      <c r="AI155" s="337"/>
      <c r="AJ155" s="531"/>
      <c r="AK155" s="337"/>
      <c r="AL155" s="337"/>
      <c r="AM155" s="337"/>
      <c r="AN155" s="337"/>
      <c r="AO155" s="337"/>
      <c r="AP155" s="337"/>
      <c r="AQ155" s="337"/>
    </row>
    <row r="156" spans="3:43" s="26" customFormat="1" x14ac:dyDescent="0.3">
      <c r="C156" s="3"/>
      <c r="D156" s="239"/>
      <c r="E156" s="239"/>
      <c r="F156" s="239"/>
      <c r="G156" s="239"/>
      <c r="H156" s="239"/>
      <c r="I156" s="234"/>
      <c r="J156" s="234"/>
      <c r="K156" s="239"/>
      <c r="L156" s="239"/>
      <c r="M156" s="234"/>
      <c r="N156" s="234"/>
      <c r="O156" s="239"/>
      <c r="P156" s="234"/>
      <c r="Q156" s="3"/>
      <c r="R156" s="3"/>
      <c r="S156" s="228"/>
      <c r="T156" s="502"/>
      <c r="U156" s="495"/>
      <c r="V156" s="495"/>
      <c r="W156" s="531"/>
      <c r="X156" s="495"/>
      <c r="Y156" s="495"/>
      <c r="Z156" s="495"/>
      <c r="AA156" s="495"/>
      <c r="AB156" s="495"/>
      <c r="AC156" s="337"/>
      <c r="AD156" s="495"/>
      <c r="AE156" s="337"/>
      <c r="AF156" s="337"/>
      <c r="AG156" s="337"/>
      <c r="AH156" s="495"/>
      <c r="AI156" s="337"/>
      <c r="AJ156" s="531"/>
      <c r="AK156" s="337"/>
      <c r="AL156" s="337"/>
      <c r="AM156" s="337"/>
      <c r="AN156" s="337"/>
      <c r="AO156" s="337"/>
      <c r="AP156" s="337"/>
      <c r="AQ156" s="337"/>
    </row>
    <row r="157" spans="3:43" s="26" customFormat="1" x14ac:dyDescent="0.3">
      <c r="C157" s="3"/>
      <c r="D157" s="239"/>
      <c r="E157" s="239"/>
      <c r="F157" s="239"/>
      <c r="G157" s="239"/>
      <c r="H157" s="239"/>
      <c r="I157" s="234"/>
      <c r="J157" s="234"/>
      <c r="K157" s="239"/>
      <c r="L157" s="239"/>
      <c r="M157" s="234"/>
      <c r="N157" s="234"/>
      <c r="O157" s="239"/>
      <c r="P157" s="234"/>
      <c r="Q157" s="3"/>
      <c r="R157" s="3"/>
      <c r="S157" s="228"/>
      <c r="T157" s="502"/>
      <c r="U157" s="495"/>
      <c r="V157" s="495"/>
      <c r="W157" s="531"/>
      <c r="X157" s="495"/>
      <c r="Y157" s="495"/>
      <c r="Z157" s="495"/>
      <c r="AA157" s="495"/>
      <c r="AB157" s="495"/>
      <c r="AC157" s="337"/>
      <c r="AD157" s="495"/>
      <c r="AE157" s="337"/>
      <c r="AF157" s="337"/>
      <c r="AG157" s="337"/>
      <c r="AH157" s="495"/>
      <c r="AI157" s="337"/>
      <c r="AJ157" s="531"/>
      <c r="AK157" s="337"/>
      <c r="AL157" s="337"/>
      <c r="AM157" s="337"/>
      <c r="AN157" s="337"/>
      <c r="AO157" s="337"/>
      <c r="AP157" s="337"/>
      <c r="AQ157" s="337"/>
    </row>
    <row r="158" spans="3:43" s="26" customFormat="1" x14ac:dyDescent="0.3">
      <c r="C158" s="3"/>
      <c r="D158" s="239"/>
      <c r="E158" s="239"/>
      <c r="F158" s="239"/>
      <c r="G158" s="239"/>
      <c r="H158" s="239"/>
      <c r="I158" s="234"/>
      <c r="J158" s="234"/>
      <c r="K158" s="239"/>
      <c r="L158" s="239"/>
      <c r="M158" s="234"/>
      <c r="N158" s="234"/>
      <c r="O158" s="239"/>
      <c r="P158" s="234"/>
      <c r="Q158" s="3"/>
      <c r="R158" s="3"/>
      <c r="S158" s="228"/>
      <c r="T158" s="502"/>
      <c r="U158" s="495"/>
      <c r="V158" s="495"/>
      <c r="W158" s="531"/>
      <c r="X158" s="495"/>
      <c r="Y158" s="495"/>
      <c r="Z158" s="495"/>
      <c r="AA158" s="495"/>
      <c r="AB158" s="495"/>
      <c r="AC158" s="337"/>
      <c r="AD158" s="495"/>
      <c r="AE158" s="337"/>
      <c r="AF158" s="337"/>
      <c r="AG158" s="337"/>
      <c r="AH158" s="495"/>
      <c r="AI158" s="337"/>
      <c r="AJ158" s="531"/>
      <c r="AK158" s="337"/>
      <c r="AL158" s="337"/>
      <c r="AM158" s="337"/>
      <c r="AN158" s="337"/>
      <c r="AO158" s="337"/>
      <c r="AP158" s="337"/>
      <c r="AQ158" s="337"/>
    </row>
    <row r="159" spans="3:43" s="26" customFormat="1" x14ac:dyDescent="0.3">
      <c r="C159" s="3"/>
      <c r="D159" s="239"/>
      <c r="E159" s="239"/>
      <c r="F159" s="239"/>
      <c r="G159" s="239"/>
      <c r="H159" s="239"/>
      <c r="I159" s="234"/>
      <c r="J159" s="234"/>
      <c r="K159" s="239"/>
      <c r="L159" s="239"/>
      <c r="M159" s="234"/>
      <c r="N159" s="234"/>
      <c r="O159" s="239"/>
      <c r="P159" s="234"/>
      <c r="Q159" s="3"/>
      <c r="R159" s="3"/>
      <c r="S159" s="228"/>
      <c r="T159" s="502"/>
      <c r="U159" s="495"/>
      <c r="V159" s="495"/>
      <c r="W159" s="531"/>
      <c r="X159" s="495"/>
      <c r="Y159" s="495"/>
      <c r="Z159" s="495"/>
      <c r="AA159" s="495"/>
      <c r="AB159" s="495"/>
      <c r="AC159" s="337"/>
      <c r="AD159" s="495"/>
      <c r="AE159" s="337"/>
      <c r="AF159" s="337"/>
      <c r="AG159" s="337"/>
      <c r="AH159" s="495"/>
      <c r="AI159" s="337"/>
      <c r="AJ159" s="531"/>
      <c r="AK159" s="337"/>
      <c r="AL159" s="337"/>
      <c r="AM159" s="337"/>
      <c r="AN159" s="337"/>
      <c r="AO159" s="337"/>
      <c r="AP159" s="337"/>
      <c r="AQ159" s="337"/>
    </row>
    <row r="160" spans="3:43" s="26" customFormat="1" x14ac:dyDescent="0.3">
      <c r="C160" s="3"/>
      <c r="D160" s="239"/>
      <c r="E160" s="239"/>
      <c r="F160" s="239"/>
      <c r="G160" s="239"/>
      <c r="H160" s="239"/>
      <c r="I160" s="234"/>
      <c r="J160" s="234"/>
      <c r="K160" s="239"/>
      <c r="L160" s="239"/>
      <c r="M160" s="234"/>
      <c r="N160" s="234"/>
      <c r="O160" s="239"/>
      <c r="P160" s="234"/>
      <c r="Q160" s="3"/>
      <c r="R160" s="3"/>
      <c r="S160" s="228"/>
      <c r="T160" s="502"/>
      <c r="U160" s="495"/>
      <c r="V160" s="495"/>
      <c r="W160" s="531"/>
      <c r="X160" s="495"/>
      <c r="Y160" s="495"/>
      <c r="Z160" s="495"/>
      <c r="AA160" s="495"/>
      <c r="AB160" s="495"/>
      <c r="AC160" s="337"/>
      <c r="AD160" s="495"/>
      <c r="AE160" s="337"/>
      <c r="AF160" s="337"/>
      <c r="AG160" s="337"/>
      <c r="AH160" s="495"/>
      <c r="AI160" s="337"/>
      <c r="AJ160" s="531"/>
      <c r="AK160" s="337"/>
      <c r="AL160" s="337"/>
      <c r="AM160" s="337"/>
      <c r="AN160" s="337"/>
      <c r="AO160" s="337"/>
      <c r="AP160" s="337"/>
      <c r="AQ160" s="337"/>
    </row>
    <row r="161" spans="3:43" s="26" customFormat="1" x14ac:dyDescent="0.3">
      <c r="C161" s="3"/>
      <c r="D161" s="239"/>
      <c r="E161" s="239"/>
      <c r="F161" s="239"/>
      <c r="G161" s="239"/>
      <c r="H161" s="239"/>
      <c r="I161" s="234"/>
      <c r="J161" s="234"/>
      <c r="K161" s="239"/>
      <c r="L161" s="239"/>
      <c r="M161" s="234"/>
      <c r="N161" s="234"/>
      <c r="O161" s="239"/>
      <c r="P161" s="234"/>
      <c r="Q161" s="3"/>
      <c r="R161" s="3"/>
      <c r="S161" s="228"/>
      <c r="T161" s="502"/>
      <c r="U161" s="495"/>
      <c r="V161" s="495"/>
      <c r="W161" s="531"/>
      <c r="X161" s="495"/>
      <c r="Y161" s="495"/>
      <c r="Z161" s="495"/>
      <c r="AA161" s="495"/>
      <c r="AB161" s="495"/>
      <c r="AC161" s="337"/>
      <c r="AD161" s="495"/>
      <c r="AE161" s="337"/>
      <c r="AF161" s="337"/>
      <c r="AG161" s="337"/>
      <c r="AH161" s="495"/>
      <c r="AI161" s="337"/>
      <c r="AJ161" s="531"/>
      <c r="AK161" s="337"/>
      <c r="AL161" s="337"/>
      <c r="AM161" s="337"/>
      <c r="AN161" s="337"/>
      <c r="AO161" s="337"/>
      <c r="AP161" s="337"/>
      <c r="AQ161" s="337"/>
    </row>
    <row r="162" spans="3:43" s="26" customFormat="1" x14ac:dyDescent="0.3">
      <c r="C162" s="3"/>
      <c r="D162" s="239"/>
      <c r="E162" s="239"/>
      <c r="F162" s="239"/>
      <c r="G162" s="239"/>
      <c r="H162" s="239"/>
      <c r="I162" s="234"/>
      <c r="J162" s="234"/>
      <c r="K162" s="239"/>
      <c r="L162" s="239"/>
      <c r="M162" s="234"/>
      <c r="N162" s="234"/>
      <c r="O162" s="239"/>
      <c r="P162" s="234"/>
      <c r="Q162" s="3"/>
      <c r="R162" s="3"/>
      <c r="S162" s="228"/>
      <c r="T162" s="502"/>
      <c r="U162" s="495"/>
      <c r="V162" s="495"/>
      <c r="W162" s="531"/>
      <c r="X162" s="495"/>
      <c r="Y162" s="495"/>
      <c r="Z162" s="495"/>
      <c r="AA162" s="495"/>
      <c r="AB162" s="495"/>
      <c r="AC162" s="337"/>
      <c r="AD162" s="495"/>
      <c r="AE162" s="337"/>
      <c r="AF162" s="337"/>
      <c r="AG162" s="337"/>
      <c r="AH162" s="495"/>
      <c r="AI162" s="337"/>
      <c r="AJ162" s="531"/>
      <c r="AK162" s="337"/>
      <c r="AL162" s="337"/>
      <c r="AM162" s="337"/>
      <c r="AN162" s="337"/>
      <c r="AO162" s="337"/>
      <c r="AP162" s="337"/>
      <c r="AQ162" s="337"/>
    </row>
    <row r="163" spans="3:43" s="26" customFormat="1" x14ac:dyDescent="0.3">
      <c r="C163" s="3"/>
      <c r="D163" s="239"/>
      <c r="E163" s="239"/>
      <c r="F163" s="239"/>
      <c r="G163" s="239"/>
      <c r="H163" s="239"/>
      <c r="I163" s="234"/>
      <c r="J163" s="234"/>
      <c r="K163" s="239"/>
      <c r="L163" s="239"/>
      <c r="M163" s="234"/>
      <c r="N163" s="234"/>
      <c r="O163" s="239"/>
      <c r="P163" s="234"/>
      <c r="Q163" s="3"/>
      <c r="R163" s="3"/>
      <c r="S163" s="228"/>
      <c r="T163" s="502"/>
      <c r="U163" s="495"/>
      <c r="V163" s="495"/>
      <c r="W163" s="531"/>
      <c r="X163" s="495"/>
      <c r="Y163" s="495"/>
      <c r="Z163" s="495"/>
      <c r="AA163" s="495"/>
      <c r="AB163" s="495"/>
      <c r="AC163" s="337"/>
      <c r="AD163" s="495"/>
      <c r="AE163" s="337"/>
      <c r="AF163" s="337"/>
      <c r="AG163" s="337"/>
      <c r="AH163" s="495"/>
      <c r="AI163" s="337"/>
      <c r="AJ163" s="531"/>
      <c r="AK163" s="337"/>
      <c r="AL163" s="337"/>
      <c r="AM163" s="337"/>
      <c r="AN163" s="337"/>
      <c r="AO163" s="337"/>
      <c r="AP163" s="337"/>
      <c r="AQ163" s="337"/>
    </row>
    <row r="164" spans="3:43" s="26" customFormat="1" x14ac:dyDescent="0.3">
      <c r="C164" s="3"/>
      <c r="D164" s="239"/>
      <c r="E164" s="239"/>
      <c r="F164" s="239"/>
      <c r="G164" s="239"/>
      <c r="H164" s="239"/>
      <c r="I164" s="234"/>
      <c r="J164" s="234"/>
      <c r="K164" s="239"/>
      <c r="L164" s="239"/>
      <c r="M164" s="234"/>
      <c r="N164" s="234"/>
      <c r="O164" s="239"/>
      <c r="P164" s="234"/>
      <c r="Q164" s="3"/>
      <c r="R164" s="3"/>
      <c r="S164" s="228"/>
      <c r="T164" s="502"/>
      <c r="U164" s="495"/>
      <c r="V164" s="495"/>
      <c r="W164" s="531"/>
      <c r="X164" s="495"/>
      <c r="Y164" s="495"/>
      <c r="Z164" s="495"/>
      <c r="AA164" s="495"/>
      <c r="AB164" s="495"/>
      <c r="AC164" s="337"/>
      <c r="AD164" s="495"/>
      <c r="AE164" s="337"/>
      <c r="AF164" s="337"/>
      <c r="AG164" s="337"/>
      <c r="AH164" s="495"/>
      <c r="AI164" s="337"/>
      <c r="AJ164" s="531"/>
      <c r="AK164" s="337"/>
      <c r="AL164" s="337"/>
      <c r="AM164" s="337"/>
      <c r="AN164" s="337"/>
      <c r="AO164" s="337"/>
      <c r="AP164" s="337"/>
      <c r="AQ164" s="337"/>
    </row>
    <row r="165" spans="3:43" s="26" customFormat="1" x14ac:dyDescent="0.3">
      <c r="C165" s="3"/>
      <c r="D165" s="239"/>
      <c r="E165" s="239"/>
      <c r="F165" s="239"/>
      <c r="G165" s="239"/>
      <c r="H165" s="239"/>
      <c r="I165" s="234"/>
      <c r="J165" s="234"/>
      <c r="K165" s="239"/>
      <c r="L165" s="239"/>
      <c r="M165" s="234"/>
      <c r="N165" s="234"/>
      <c r="O165" s="239"/>
      <c r="P165" s="234"/>
      <c r="Q165" s="3"/>
      <c r="R165" s="3"/>
      <c r="S165" s="228"/>
      <c r="T165" s="502"/>
      <c r="U165" s="495"/>
      <c r="V165" s="495"/>
      <c r="W165" s="531"/>
      <c r="X165" s="495"/>
      <c r="Y165" s="495"/>
      <c r="Z165" s="495"/>
      <c r="AA165" s="495"/>
      <c r="AB165" s="495"/>
      <c r="AC165" s="337"/>
      <c r="AD165" s="495"/>
      <c r="AE165" s="337"/>
      <c r="AF165" s="337"/>
      <c r="AG165" s="337"/>
      <c r="AH165" s="495"/>
      <c r="AI165" s="337"/>
      <c r="AJ165" s="531"/>
      <c r="AK165" s="337"/>
      <c r="AL165" s="337"/>
      <c r="AM165" s="337"/>
      <c r="AN165" s="337"/>
      <c r="AO165" s="337"/>
      <c r="AP165" s="337"/>
      <c r="AQ165" s="337"/>
    </row>
    <row r="166" spans="3:43" s="26" customFormat="1" x14ac:dyDescent="0.3">
      <c r="C166" s="3"/>
      <c r="D166" s="239"/>
      <c r="E166" s="239"/>
      <c r="F166" s="239"/>
      <c r="G166" s="239"/>
      <c r="H166" s="239"/>
      <c r="I166" s="234"/>
      <c r="J166" s="234"/>
      <c r="K166" s="239"/>
      <c r="L166" s="239"/>
      <c r="M166" s="234"/>
      <c r="N166" s="234"/>
      <c r="O166" s="239"/>
      <c r="P166" s="234"/>
      <c r="Q166" s="3"/>
      <c r="R166" s="3"/>
      <c r="S166" s="228"/>
      <c r="T166" s="502"/>
      <c r="U166" s="495"/>
      <c r="V166" s="495"/>
      <c r="W166" s="531"/>
      <c r="X166" s="495"/>
      <c r="Y166" s="495"/>
      <c r="Z166" s="495"/>
      <c r="AA166" s="495"/>
      <c r="AB166" s="495"/>
      <c r="AC166" s="337"/>
      <c r="AD166" s="495"/>
      <c r="AE166" s="337"/>
      <c r="AF166" s="337"/>
      <c r="AG166" s="337"/>
      <c r="AH166" s="495"/>
      <c r="AI166" s="337"/>
      <c r="AJ166" s="531"/>
      <c r="AK166" s="337"/>
      <c r="AL166" s="337"/>
      <c r="AM166" s="337"/>
      <c r="AN166" s="337"/>
      <c r="AO166" s="337"/>
      <c r="AP166" s="337"/>
      <c r="AQ166" s="337"/>
    </row>
    <row r="167" spans="3:43" s="26" customFormat="1" x14ac:dyDescent="0.3">
      <c r="C167" s="3"/>
      <c r="D167" s="239"/>
      <c r="E167" s="239"/>
      <c r="F167" s="239"/>
      <c r="G167" s="239"/>
      <c r="H167" s="239"/>
      <c r="I167" s="234"/>
      <c r="J167" s="234"/>
      <c r="K167" s="239"/>
      <c r="L167" s="239"/>
      <c r="M167" s="234"/>
      <c r="N167" s="234"/>
      <c r="O167" s="239"/>
      <c r="P167" s="234"/>
      <c r="Q167" s="3"/>
      <c r="R167" s="3"/>
      <c r="S167" s="228"/>
      <c r="T167" s="502"/>
      <c r="U167" s="495"/>
      <c r="V167" s="495"/>
      <c r="W167" s="531"/>
      <c r="X167" s="495"/>
      <c r="Y167" s="495"/>
      <c r="Z167" s="495"/>
      <c r="AA167" s="495"/>
      <c r="AB167" s="495"/>
      <c r="AC167" s="337"/>
      <c r="AD167" s="495"/>
      <c r="AE167" s="337"/>
      <c r="AF167" s="337"/>
      <c r="AG167" s="337"/>
      <c r="AH167" s="495"/>
      <c r="AI167" s="337"/>
      <c r="AJ167" s="531"/>
      <c r="AK167" s="337"/>
      <c r="AL167" s="337"/>
      <c r="AM167" s="337"/>
      <c r="AN167" s="337"/>
      <c r="AO167" s="337"/>
      <c r="AP167" s="337"/>
      <c r="AQ167" s="337"/>
    </row>
    <row r="168" spans="3:43" s="26" customFormat="1" x14ac:dyDescent="0.3">
      <c r="C168" s="3"/>
      <c r="D168" s="239"/>
      <c r="E168" s="239"/>
      <c r="F168" s="239"/>
      <c r="G168" s="239"/>
      <c r="H168" s="239"/>
      <c r="I168" s="234"/>
      <c r="J168" s="234"/>
      <c r="K168" s="239"/>
      <c r="L168" s="239"/>
      <c r="M168" s="234"/>
      <c r="N168" s="234"/>
      <c r="O168" s="239"/>
      <c r="P168" s="234"/>
      <c r="Q168" s="3"/>
      <c r="R168" s="3"/>
      <c r="S168" s="228"/>
      <c r="T168" s="502"/>
      <c r="U168" s="495"/>
      <c r="V168" s="495"/>
      <c r="W168" s="531"/>
      <c r="X168" s="495"/>
      <c r="Y168" s="495"/>
      <c r="Z168" s="495"/>
      <c r="AA168" s="495"/>
      <c r="AB168" s="495"/>
      <c r="AC168" s="337"/>
      <c r="AD168" s="495"/>
      <c r="AE168" s="337"/>
      <c r="AF168" s="337"/>
      <c r="AG168" s="337"/>
      <c r="AH168" s="495"/>
      <c r="AI168" s="337"/>
      <c r="AJ168" s="531"/>
      <c r="AK168" s="337"/>
      <c r="AL168" s="337"/>
      <c r="AM168" s="337"/>
      <c r="AN168" s="337"/>
      <c r="AO168" s="337"/>
      <c r="AP168" s="337"/>
      <c r="AQ168" s="337"/>
    </row>
    <row r="169" spans="3:43" s="26" customFormat="1" x14ac:dyDescent="0.3">
      <c r="C169" s="3"/>
      <c r="D169" s="239"/>
      <c r="E169" s="239"/>
      <c r="F169" s="239"/>
      <c r="G169" s="239"/>
      <c r="H169" s="239"/>
      <c r="I169" s="234"/>
      <c r="J169" s="234"/>
      <c r="K169" s="239"/>
      <c r="L169" s="239"/>
      <c r="M169" s="234"/>
      <c r="N169" s="234"/>
      <c r="O169" s="239"/>
      <c r="P169" s="234"/>
      <c r="Q169" s="3"/>
      <c r="R169" s="3"/>
      <c r="S169" s="228"/>
      <c r="T169" s="502"/>
      <c r="U169" s="495"/>
      <c r="V169" s="495"/>
      <c r="W169" s="531"/>
      <c r="X169" s="495"/>
      <c r="Y169" s="495"/>
      <c r="Z169" s="495"/>
      <c r="AA169" s="495"/>
      <c r="AB169" s="495"/>
      <c r="AC169" s="337"/>
      <c r="AD169" s="495"/>
      <c r="AE169" s="337"/>
      <c r="AF169" s="337"/>
      <c r="AG169" s="337"/>
      <c r="AH169" s="495"/>
      <c r="AI169" s="337"/>
      <c r="AJ169" s="531"/>
      <c r="AK169" s="337"/>
      <c r="AL169" s="337"/>
      <c r="AM169" s="337"/>
      <c r="AN169" s="337"/>
      <c r="AO169" s="337"/>
      <c r="AP169" s="337"/>
      <c r="AQ169" s="337"/>
    </row>
    <row r="170" spans="3:43" s="26" customFormat="1" x14ac:dyDescent="0.3">
      <c r="C170" s="3"/>
      <c r="D170" s="239"/>
      <c r="E170" s="239"/>
      <c r="F170" s="239"/>
      <c r="G170" s="239"/>
      <c r="H170" s="239"/>
      <c r="I170" s="234"/>
      <c r="J170" s="234"/>
      <c r="K170" s="239"/>
      <c r="L170" s="239"/>
      <c r="M170" s="234"/>
      <c r="N170" s="234"/>
      <c r="O170" s="239"/>
      <c r="P170" s="234"/>
      <c r="Q170" s="3"/>
      <c r="R170" s="3"/>
      <c r="S170" s="228"/>
      <c r="T170" s="502"/>
      <c r="U170" s="495"/>
      <c r="V170" s="495"/>
      <c r="W170" s="531"/>
      <c r="X170" s="495"/>
      <c r="Y170" s="495"/>
      <c r="Z170" s="495"/>
      <c r="AA170" s="495"/>
      <c r="AB170" s="495"/>
      <c r="AC170" s="337"/>
      <c r="AD170" s="495"/>
      <c r="AE170" s="337"/>
      <c r="AF170" s="337"/>
      <c r="AG170" s="337"/>
      <c r="AH170" s="495"/>
      <c r="AI170" s="337"/>
      <c r="AJ170" s="531"/>
      <c r="AK170" s="337"/>
      <c r="AL170" s="337"/>
      <c r="AM170" s="337"/>
      <c r="AN170" s="337"/>
      <c r="AO170" s="337"/>
      <c r="AP170" s="337"/>
      <c r="AQ170" s="337"/>
    </row>
    <row r="171" spans="3:43" s="26" customFormat="1" x14ac:dyDescent="0.3">
      <c r="C171" s="3"/>
      <c r="D171" s="239"/>
      <c r="E171" s="239"/>
      <c r="F171" s="239"/>
      <c r="G171" s="239"/>
      <c r="H171" s="239"/>
      <c r="I171" s="234"/>
      <c r="J171" s="234"/>
      <c r="K171" s="239"/>
      <c r="L171" s="239"/>
      <c r="M171" s="234"/>
      <c r="N171" s="234"/>
      <c r="O171" s="239"/>
      <c r="P171" s="234"/>
      <c r="Q171" s="3"/>
      <c r="R171" s="3"/>
      <c r="S171" s="228"/>
      <c r="T171" s="502"/>
      <c r="U171" s="495"/>
      <c r="V171" s="495"/>
      <c r="W171" s="531"/>
      <c r="X171" s="495"/>
      <c r="Y171" s="495"/>
      <c r="Z171" s="495"/>
      <c r="AA171" s="495"/>
      <c r="AB171" s="495"/>
      <c r="AC171" s="337"/>
      <c r="AD171" s="495"/>
      <c r="AE171" s="337"/>
      <c r="AF171" s="337"/>
      <c r="AG171" s="337"/>
      <c r="AH171" s="495"/>
      <c r="AI171" s="337"/>
      <c r="AJ171" s="531"/>
      <c r="AK171" s="337"/>
      <c r="AL171" s="337"/>
      <c r="AM171" s="337"/>
      <c r="AN171" s="337"/>
      <c r="AO171" s="337"/>
      <c r="AP171" s="337"/>
      <c r="AQ171" s="337"/>
    </row>
    <row r="172" spans="3:43" s="26" customFormat="1" x14ac:dyDescent="0.3">
      <c r="C172" s="3"/>
      <c r="D172" s="239"/>
      <c r="E172" s="239"/>
      <c r="F172" s="239"/>
      <c r="G172" s="239"/>
      <c r="H172" s="239"/>
      <c r="I172" s="234"/>
      <c r="J172" s="234"/>
      <c r="K172" s="239"/>
      <c r="L172" s="239"/>
      <c r="M172" s="234"/>
      <c r="N172" s="234"/>
      <c r="O172" s="239"/>
      <c r="P172" s="234"/>
      <c r="Q172" s="3"/>
      <c r="R172" s="3"/>
      <c r="S172" s="228"/>
      <c r="T172" s="502"/>
      <c r="U172" s="495"/>
      <c r="V172" s="495"/>
      <c r="W172" s="531"/>
      <c r="X172" s="495"/>
      <c r="Y172" s="495"/>
      <c r="Z172" s="495"/>
      <c r="AA172" s="495"/>
      <c r="AB172" s="495"/>
      <c r="AC172" s="337"/>
      <c r="AD172" s="495"/>
      <c r="AE172" s="337"/>
      <c r="AF172" s="337"/>
      <c r="AG172" s="337"/>
      <c r="AH172" s="495"/>
      <c r="AI172" s="337"/>
      <c r="AJ172" s="531"/>
      <c r="AK172" s="337"/>
      <c r="AL172" s="337"/>
      <c r="AM172" s="337"/>
      <c r="AN172" s="337"/>
      <c r="AO172" s="337"/>
      <c r="AP172" s="337"/>
      <c r="AQ172" s="337"/>
    </row>
    <row r="173" spans="3:43" s="26" customFormat="1" x14ac:dyDescent="0.3">
      <c r="C173" s="3"/>
      <c r="D173" s="239"/>
      <c r="E173" s="239"/>
      <c r="F173" s="239"/>
      <c r="G173" s="239"/>
      <c r="H173" s="239"/>
      <c r="I173" s="234"/>
      <c r="J173" s="234"/>
      <c r="K173" s="239"/>
      <c r="L173" s="239"/>
      <c r="M173" s="234"/>
      <c r="N173" s="234"/>
      <c r="O173" s="239"/>
      <c r="P173" s="234"/>
      <c r="Q173" s="3"/>
      <c r="R173" s="3"/>
      <c r="S173" s="228"/>
      <c r="T173" s="502"/>
      <c r="U173" s="495"/>
      <c r="V173" s="495"/>
      <c r="W173" s="531"/>
      <c r="X173" s="495"/>
      <c r="Y173" s="495"/>
      <c r="Z173" s="495"/>
      <c r="AA173" s="495"/>
      <c r="AB173" s="495"/>
      <c r="AC173" s="337"/>
      <c r="AD173" s="495"/>
      <c r="AE173" s="337"/>
      <c r="AF173" s="337"/>
      <c r="AG173" s="337"/>
      <c r="AH173" s="495"/>
      <c r="AI173" s="337"/>
      <c r="AJ173" s="531"/>
      <c r="AK173" s="337"/>
      <c r="AL173" s="337"/>
      <c r="AM173" s="337"/>
      <c r="AN173" s="337"/>
      <c r="AO173" s="337"/>
      <c r="AP173" s="337"/>
      <c r="AQ173" s="337"/>
    </row>
    <row r="174" spans="3:43" s="26" customFormat="1" x14ac:dyDescent="0.3">
      <c r="C174" s="3"/>
      <c r="D174" s="239"/>
      <c r="E174" s="239"/>
      <c r="F174" s="239"/>
      <c r="G174" s="239"/>
      <c r="H174" s="239"/>
      <c r="I174" s="234"/>
      <c r="J174" s="234"/>
      <c r="K174" s="239"/>
      <c r="L174" s="239"/>
      <c r="M174" s="234"/>
      <c r="N174" s="234"/>
      <c r="O174" s="239"/>
      <c r="P174" s="234"/>
      <c r="Q174" s="3"/>
      <c r="R174" s="3"/>
      <c r="S174" s="228"/>
      <c r="T174" s="502"/>
      <c r="U174" s="495"/>
      <c r="V174" s="495"/>
      <c r="W174" s="531"/>
      <c r="X174" s="495"/>
      <c r="Y174" s="495"/>
      <c r="Z174" s="495"/>
      <c r="AA174" s="495"/>
      <c r="AB174" s="495"/>
      <c r="AC174" s="337"/>
      <c r="AD174" s="495"/>
      <c r="AE174" s="337"/>
      <c r="AF174" s="337"/>
      <c r="AG174" s="337"/>
      <c r="AH174" s="495"/>
      <c r="AI174" s="337"/>
      <c r="AJ174" s="531"/>
      <c r="AK174" s="337"/>
      <c r="AL174" s="337"/>
      <c r="AM174" s="337"/>
      <c r="AN174" s="337"/>
      <c r="AO174" s="337"/>
      <c r="AP174" s="337"/>
      <c r="AQ174" s="337"/>
    </row>
    <row r="175" spans="3:43" s="26" customFormat="1" x14ac:dyDescent="0.3">
      <c r="C175" s="3"/>
      <c r="D175" s="239"/>
      <c r="E175" s="239"/>
      <c r="F175" s="239"/>
      <c r="G175" s="239"/>
      <c r="H175" s="239"/>
      <c r="I175" s="234"/>
      <c r="J175" s="234"/>
      <c r="K175" s="239"/>
      <c r="L175" s="239"/>
      <c r="M175" s="234"/>
      <c r="N175" s="234"/>
      <c r="O175" s="239"/>
      <c r="P175" s="234"/>
      <c r="Q175" s="3"/>
      <c r="R175" s="3"/>
      <c r="S175" s="228"/>
      <c r="T175" s="502"/>
      <c r="U175" s="495"/>
      <c r="V175" s="495"/>
      <c r="W175" s="531"/>
      <c r="X175" s="495"/>
      <c r="Y175" s="495"/>
      <c r="Z175" s="495"/>
      <c r="AA175" s="495"/>
      <c r="AB175" s="495"/>
      <c r="AC175" s="337"/>
      <c r="AD175" s="495"/>
      <c r="AE175" s="337"/>
      <c r="AF175" s="337"/>
      <c r="AG175" s="337"/>
      <c r="AH175" s="495"/>
      <c r="AI175" s="337"/>
      <c r="AJ175" s="531"/>
      <c r="AK175" s="337"/>
      <c r="AL175" s="337"/>
      <c r="AM175" s="337"/>
      <c r="AN175" s="337"/>
      <c r="AO175" s="337"/>
      <c r="AP175" s="337"/>
      <c r="AQ175" s="337"/>
    </row>
    <row r="176" spans="3:43" s="26" customFormat="1" x14ac:dyDescent="0.3">
      <c r="C176" s="3"/>
      <c r="D176" s="239"/>
      <c r="E176" s="239"/>
      <c r="F176" s="239"/>
      <c r="G176" s="239"/>
      <c r="H176" s="239"/>
      <c r="I176" s="234"/>
      <c r="J176" s="234"/>
      <c r="K176" s="239"/>
      <c r="L176" s="239"/>
      <c r="M176" s="234"/>
      <c r="N176" s="234"/>
      <c r="O176" s="239"/>
      <c r="P176" s="234"/>
      <c r="Q176" s="3"/>
      <c r="R176" s="3"/>
      <c r="S176" s="228"/>
      <c r="T176" s="502"/>
      <c r="U176" s="495"/>
      <c r="V176" s="495"/>
      <c r="W176" s="531"/>
      <c r="X176" s="495"/>
      <c r="Y176" s="495"/>
      <c r="Z176" s="495"/>
      <c r="AA176" s="495"/>
      <c r="AB176" s="495"/>
      <c r="AC176" s="337"/>
      <c r="AD176" s="495"/>
      <c r="AE176" s="337"/>
      <c r="AF176" s="337"/>
      <c r="AG176" s="337"/>
      <c r="AH176" s="495"/>
      <c r="AI176" s="337"/>
      <c r="AJ176" s="531"/>
      <c r="AK176" s="337"/>
      <c r="AL176" s="337"/>
      <c r="AM176" s="337"/>
      <c r="AN176" s="337"/>
      <c r="AO176" s="337"/>
      <c r="AP176" s="337"/>
      <c r="AQ176" s="337"/>
    </row>
    <row r="177" spans="3:43" s="26" customFormat="1" x14ac:dyDescent="0.3">
      <c r="C177" s="3"/>
      <c r="D177" s="239"/>
      <c r="E177" s="239"/>
      <c r="F177" s="239"/>
      <c r="G177" s="239"/>
      <c r="H177" s="239"/>
      <c r="I177" s="234"/>
      <c r="J177" s="234"/>
      <c r="K177" s="239"/>
      <c r="L177" s="239"/>
      <c r="M177" s="234"/>
      <c r="N177" s="234"/>
      <c r="O177" s="239"/>
      <c r="P177" s="234"/>
      <c r="Q177" s="3"/>
      <c r="R177" s="3"/>
      <c r="S177" s="228"/>
      <c r="T177" s="502"/>
      <c r="U177" s="495"/>
      <c r="V177" s="495"/>
      <c r="W177" s="531"/>
      <c r="X177" s="495"/>
      <c r="Y177" s="495"/>
      <c r="Z177" s="495"/>
      <c r="AA177" s="495"/>
      <c r="AB177" s="495"/>
      <c r="AC177" s="337"/>
      <c r="AD177" s="495"/>
      <c r="AE177" s="337"/>
      <c r="AF177" s="337"/>
      <c r="AG177" s="337"/>
      <c r="AH177" s="495"/>
      <c r="AI177" s="337"/>
      <c r="AJ177" s="531"/>
      <c r="AK177" s="337"/>
      <c r="AL177" s="337"/>
      <c r="AM177" s="337"/>
      <c r="AN177" s="337"/>
      <c r="AO177" s="337"/>
      <c r="AP177" s="337"/>
      <c r="AQ177" s="337"/>
    </row>
    <row r="178" spans="3:43" s="26" customFormat="1" x14ac:dyDescent="0.3">
      <c r="C178" s="3"/>
      <c r="D178" s="239"/>
      <c r="E178" s="239"/>
      <c r="F178" s="239"/>
      <c r="G178" s="239"/>
      <c r="H178" s="239"/>
      <c r="I178" s="234"/>
      <c r="J178" s="234"/>
      <c r="K178" s="239"/>
      <c r="L178" s="239"/>
      <c r="M178" s="234"/>
      <c r="N178" s="234"/>
      <c r="O178" s="239"/>
      <c r="P178" s="234"/>
      <c r="Q178" s="3"/>
      <c r="R178" s="3"/>
      <c r="S178" s="228"/>
      <c r="T178" s="502"/>
      <c r="U178" s="495"/>
      <c r="V178" s="495"/>
      <c r="W178" s="531"/>
      <c r="X178" s="495"/>
      <c r="Y178" s="495"/>
      <c r="Z178" s="495"/>
      <c r="AA178" s="495"/>
      <c r="AB178" s="495"/>
      <c r="AC178" s="337"/>
      <c r="AD178" s="495"/>
      <c r="AE178" s="337"/>
      <c r="AF178" s="337"/>
      <c r="AG178" s="337"/>
      <c r="AH178" s="495"/>
      <c r="AI178" s="337"/>
      <c r="AJ178" s="531"/>
      <c r="AK178" s="337"/>
      <c r="AL178" s="337"/>
      <c r="AM178" s="337"/>
      <c r="AN178" s="337"/>
      <c r="AO178" s="337"/>
      <c r="AP178" s="337"/>
      <c r="AQ178" s="337"/>
    </row>
    <row r="179" spans="3:43" s="26" customFormat="1" x14ac:dyDescent="0.3">
      <c r="C179" s="3"/>
      <c r="D179" s="239"/>
      <c r="E179" s="239"/>
      <c r="F179" s="239"/>
      <c r="G179" s="239"/>
      <c r="H179" s="239"/>
      <c r="I179" s="234"/>
      <c r="J179" s="234"/>
      <c r="K179" s="239"/>
      <c r="L179" s="239"/>
      <c r="M179" s="234"/>
      <c r="N179" s="234"/>
      <c r="O179" s="239"/>
      <c r="P179" s="234"/>
      <c r="Q179" s="3"/>
      <c r="R179" s="3"/>
      <c r="S179" s="228"/>
      <c r="T179" s="502"/>
      <c r="U179" s="495"/>
      <c r="V179" s="495"/>
      <c r="W179" s="531"/>
      <c r="X179" s="495"/>
      <c r="Y179" s="495"/>
      <c r="Z179" s="495"/>
      <c r="AA179" s="495"/>
      <c r="AB179" s="495"/>
      <c r="AC179" s="337"/>
      <c r="AD179" s="495"/>
      <c r="AE179" s="337"/>
      <c r="AF179" s="337"/>
      <c r="AG179" s="337"/>
      <c r="AH179" s="495"/>
      <c r="AI179" s="337"/>
      <c r="AJ179" s="531"/>
      <c r="AK179" s="337"/>
      <c r="AL179" s="337"/>
      <c r="AM179" s="337"/>
      <c r="AN179" s="337"/>
      <c r="AO179" s="337"/>
      <c r="AP179" s="337"/>
      <c r="AQ179" s="337"/>
    </row>
    <row r="180" spans="3:43" s="26" customFormat="1" x14ac:dyDescent="0.3">
      <c r="C180" s="3"/>
      <c r="D180" s="239"/>
      <c r="E180" s="239"/>
      <c r="F180" s="239"/>
      <c r="G180" s="239"/>
      <c r="H180" s="239"/>
      <c r="I180" s="234"/>
      <c r="J180" s="234"/>
      <c r="K180" s="239"/>
      <c r="L180" s="239"/>
      <c r="M180" s="234"/>
      <c r="N180" s="234"/>
      <c r="O180" s="239"/>
      <c r="P180" s="234"/>
      <c r="Q180" s="3"/>
      <c r="R180" s="3"/>
      <c r="S180" s="228"/>
      <c r="T180" s="502"/>
      <c r="U180" s="495"/>
      <c r="V180" s="495"/>
      <c r="W180" s="531"/>
      <c r="X180" s="495"/>
      <c r="Y180" s="495"/>
      <c r="Z180" s="495"/>
      <c r="AA180" s="495"/>
      <c r="AB180" s="495"/>
      <c r="AC180" s="337"/>
      <c r="AD180" s="495"/>
      <c r="AE180" s="337"/>
      <c r="AF180" s="337"/>
      <c r="AG180" s="337"/>
      <c r="AH180" s="495"/>
      <c r="AI180" s="337"/>
      <c r="AJ180" s="531"/>
      <c r="AK180" s="337"/>
      <c r="AL180" s="337"/>
      <c r="AM180" s="337"/>
      <c r="AN180" s="337"/>
      <c r="AO180" s="337"/>
      <c r="AP180" s="337"/>
      <c r="AQ180" s="337"/>
    </row>
    <row r="181" spans="3:43" s="26" customFormat="1" x14ac:dyDescent="0.3">
      <c r="C181" s="3"/>
      <c r="D181" s="239"/>
      <c r="E181" s="239"/>
      <c r="F181" s="239"/>
      <c r="G181" s="239"/>
      <c r="H181" s="239"/>
      <c r="I181" s="234"/>
      <c r="J181" s="234"/>
      <c r="K181" s="239"/>
      <c r="L181" s="239"/>
      <c r="M181" s="234"/>
      <c r="N181" s="234"/>
      <c r="O181" s="239"/>
      <c r="P181" s="234"/>
      <c r="Q181" s="3"/>
      <c r="R181" s="3"/>
      <c r="S181" s="228"/>
      <c r="T181" s="502"/>
      <c r="U181" s="495"/>
      <c r="V181" s="495"/>
      <c r="W181" s="531"/>
      <c r="X181" s="495"/>
      <c r="Y181" s="495"/>
      <c r="Z181" s="495"/>
      <c r="AA181" s="495"/>
      <c r="AB181" s="495"/>
      <c r="AC181" s="337"/>
      <c r="AD181" s="495"/>
      <c r="AE181" s="337"/>
      <c r="AF181" s="337"/>
      <c r="AG181" s="337"/>
      <c r="AH181" s="495"/>
      <c r="AI181" s="337"/>
      <c r="AJ181" s="531"/>
      <c r="AK181" s="337"/>
      <c r="AL181" s="337"/>
      <c r="AM181" s="337"/>
      <c r="AN181" s="337"/>
      <c r="AO181" s="337"/>
      <c r="AP181" s="337"/>
      <c r="AQ181" s="337"/>
    </row>
    <row r="182" spans="3:43" s="26" customFormat="1" x14ac:dyDescent="0.3">
      <c r="C182" s="3"/>
      <c r="D182" s="239"/>
      <c r="E182" s="239"/>
      <c r="F182" s="239"/>
      <c r="G182" s="239"/>
      <c r="H182" s="239"/>
      <c r="I182" s="234"/>
      <c r="J182" s="234"/>
      <c r="K182" s="239"/>
      <c r="L182" s="239"/>
      <c r="M182" s="234"/>
      <c r="N182" s="234"/>
      <c r="O182" s="239"/>
      <c r="P182" s="234"/>
      <c r="Q182" s="3"/>
      <c r="R182" s="3"/>
      <c r="S182" s="228"/>
      <c r="T182" s="502"/>
      <c r="U182" s="495"/>
      <c r="V182" s="495"/>
      <c r="W182" s="531"/>
      <c r="X182" s="495"/>
      <c r="Y182" s="495"/>
      <c r="Z182" s="495"/>
      <c r="AA182" s="495"/>
      <c r="AB182" s="495"/>
      <c r="AC182" s="337"/>
      <c r="AD182" s="495"/>
      <c r="AE182" s="337"/>
      <c r="AF182" s="337"/>
      <c r="AG182" s="337"/>
      <c r="AH182" s="495"/>
      <c r="AI182" s="337"/>
      <c r="AJ182" s="531"/>
      <c r="AK182" s="337"/>
      <c r="AL182" s="337"/>
      <c r="AM182" s="337"/>
      <c r="AN182" s="337"/>
      <c r="AO182" s="337"/>
      <c r="AP182" s="337"/>
      <c r="AQ182" s="337"/>
    </row>
    <row r="183" spans="3:43" s="26" customFormat="1" x14ac:dyDescent="0.3">
      <c r="C183" s="3"/>
      <c r="D183" s="239"/>
      <c r="E183" s="239"/>
      <c r="F183" s="239"/>
      <c r="G183" s="239"/>
      <c r="H183" s="239"/>
      <c r="I183" s="234"/>
      <c r="J183" s="234"/>
      <c r="K183" s="239"/>
      <c r="L183" s="239"/>
      <c r="M183" s="234"/>
      <c r="N183" s="234"/>
      <c r="O183" s="239"/>
      <c r="P183" s="234"/>
      <c r="Q183" s="3"/>
      <c r="R183" s="3"/>
      <c r="S183" s="228"/>
      <c r="T183" s="502"/>
      <c r="U183" s="495"/>
      <c r="V183" s="495"/>
      <c r="W183" s="531"/>
      <c r="X183" s="495"/>
      <c r="Y183" s="495"/>
      <c r="Z183" s="495"/>
      <c r="AA183" s="495"/>
      <c r="AB183" s="495"/>
      <c r="AC183" s="337"/>
      <c r="AD183" s="495"/>
      <c r="AE183" s="337"/>
      <c r="AF183" s="337"/>
      <c r="AG183" s="337"/>
      <c r="AH183" s="495"/>
      <c r="AI183" s="337"/>
      <c r="AJ183" s="531"/>
      <c r="AK183" s="337"/>
      <c r="AL183" s="337"/>
      <c r="AM183" s="337"/>
      <c r="AN183" s="337"/>
      <c r="AO183" s="337"/>
      <c r="AP183" s="337"/>
      <c r="AQ183" s="337"/>
    </row>
    <row r="184" spans="3:43" s="26" customFormat="1" x14ac:dyDescent="0.3">
      <c r="C184" s="3"/>
      <c r="D184" s="239"/>
      <c r="E184" s="239"/>
      <c r="F184" s="239"/>
      <c r="G184" s="239"/>
      <c r="H184" s="239"/>
      <c r="I184" s="234"/>
      <c r="J184" s="234"/>
      <c r="K184" s="239"/>
      <c r="L184" s="239"/>
      <c r="M184" s="234"/>
      <c r="N184" s="234"/>
      <c r="O184" s="239"/>
      <c r="P184" s="234"/>
      <c r="Q184" s="3"/>
      <c r="R184" s="3"/>
      <c r="S184" s="228"/>
      <c r="T184" s="502"/>
      <c r="U184" s="495"/>
      <c r="V184" s="495"/>
      <c r="W184" s="531"/>
      <c r="X184" s="495"/>
      <c r="Y184" s="495"/>
      <c r="Z184" s="495"/>
      <c r="AA184" s="495"/>
      <c r="AB184" s="495"/>
      <c r="AC184" s="337"/>
      <c r="AD184" s="495"/>
      <c r="AE184" s="337"/>
      <c r="AF184" s="337"/>
      <c r="AG184" s="337"/>
      <c r="AH184" s="495"/>
      <c r="AI184" s="337"/>
      <c r="AJ184" s="531"/>
      <c r="AK184" s="337"/>
      <c r="AL184" s="337"/>
      <c r="AM184" s="337"/>
      <c r="AN184" s="337"/>
      <c r="AO184" s="337"/>
      <c r="AP184" s="337"/>
      <c r="AQ184" s="337"/>
    </row>
    <row r="185" spans="3:43" s="26" customFormat="1" x14ac:dyDescent="0.3">
      <c r="C185" s="3"/>
      <c r="D185" s="239"/>
      <c r="E185" s="239"/>
      <c r="F185" s="239"/>
      <c r="G185" s="239"/>
      <c r="H185" s="239"/>
      <c r="I185" s="234"/>
      <c r="J185" s="234"/>
      <c r="K185" s="239"/>
      <c r="L185" s="239"/>
      <c r="M185" s="234"/>
      <c r="N185" s="234"/>
      <c r="O185" s="239"/>
      <c r="P185" s="234"/>
      <c r="Q185" s="3"/>
      <c r="R185" s="3"/>
      <c r="S185" s="228"/>
      <c r="T185" s="502"/>
      <c r="U185" s="495"/>
      <c r="V185" s="495"/>
      <c r="W185" s="531"/>
      <c r="X185" s="495"/>
      <c r="Y185" s="495"/>
      <c r="Z185" s="495"/>
      <c r="AA185" s="495"/>
      <c r="AB185" s="495"/>
      <c r="AC185" s="337"/>
      <c r="AD185" s="495"/>
      <c r="AE185" s="337"/>
      <c r="AF185" s="337"/>
      <c r="AG185" s="337"/>
      <c r="AH185" s="495"/>
      <c r="AI185" s="337"/>
      <c r="AJ185" s="531"/>
      <c r="AK185" s="337"/>
      <c r="AL185" s="337"/>
      <c r="AM185" s="337"/>
      <c r="AN185" s="337"/>
      <c r="AO185" s="337"/>
      <c r="AP185" s="337"/>
      <c r="AQ185" s="337"/>
    </row>
    <row r="186" spans="3:43" s="26" customFormat="1" x14ac:dyDescent="0.3">
      <c r="C186" s="3"/>
      <c r="D186" s="239"/>
      <c r="E186" s="239"/>
      <c r="F186" s="239"/>
      <c r="G186" s="239"/>
      <c r="H186" s="239"/>
      <c r="I186" s="234"/>
      <c r="J186" s="234"/>
      <c r="K186" s="239"/>
      <c r="L186" s="239"/>
      <c r="M186" s="234"/>
      <c r="N186" s="234"/>
      <c r="O186" s="239"/>
      <c r="P186" s="234"/>
      <c r="Q186" s="3"/>
      <c r="R186" s="3"/>
      <c r="S186" s="228"/>
      <c r="T186" s="502"/>
      <c r="U186" s="495"/>
      <c r="V186" s="495"/>
      <c r="W186" s="531"/>
      <c r="X186" s="495"/>
      <c r="Y186" s="495"/>
      <c r="Z186" s="495"/>
      <c r="AA186" s="495"/>
      <c r="AB186" s="495"/>
      <c r="AC186" s="337"/>
      <c r="AD186" s="495"/>
      <c r="AE186" s="337"/>
      <c r="AF186" s="337"/>
      <c r="AG186" s="337"/>
      <c r="AH186" s="495"/>
      <c r="AI186" s="337"/>
      <c r="AJ186" s="531"/>
      <c r="AK186" s="337"/>
      <c r="AL186" s="337"/>
      <c r="AM186" s="337"/>
      <c r="AN186" s="337"/>
      <c r="AO186" s="337"/>
      <c r="AP186" s="337"/>
      <c r="AQ186" s="337"/>
    </row>
    <row r="187" spans="3:43" s="26" customFormat="1" x14ac:dyDescent="0.3">
      <c r="C187" s="3"/>
      <c r="D187" s="239"/>
      <c r="E187" s="239"/>
      <c r="F187" s="239"/>
      <c r="G187" s="239"/>
      <c r="H187" s="239"/>
      <c r="I187" s="234"/>
      <c r="J187" s="234"/>
      <c r="K187" s="239"/>
      <c r="L187" s="239"/>
      <c r="M187" s="234"/>
      <c r="N187" s="234"/>
      <c r="O187" s="239"/>
      <c r="P187" s="234"/>
      <c r="Q187" s="3"/>
      <c r="R187" s="3"/>
      <c r="S187" s="228"/>
      <c r="T187" s="502"/>
      <c r="U187" s="495"/>
      <c r="V187" s="495"/>
      <c r="W187" s="531"/>
      <c r="X187" s="495"/>
      <c r="Y187" s="495"/>
      <c r="Z187" s="495"/>
      <c r="AA187" s="495"/>
      <c r="AB187" s="495"/>
      <c r="AC187" s="337"/>
      <c r="AD187" s="495"/>
      <c r="AE187" s="337"/>
      <c r="AF187" s="337"/>
      <c r="AG187" s="337"/>
      <c r="AH187" s="495"/>
      <c r="AI187" s="337"/>
      <c r="AJ187" s="531"/>
      <c r="AK187" s="337"/>
      <c r="AL187" s="337"/>
      <c r="AM187" s="337"/>
      <c r="AN187" s="337"/>
      <c r="AO187" s="337"/>
      <c r="AP187" s="337"/>
      <c r="AQ187" s="337"/>
    </row>
    <row r="188" spans="3:43" s="26" customFormat="1" x14ac:dyDescent="0.3">
      <c r="C188" s="3"/>
      <c r="D188" s="239"/>
      <c r="E188" s="239"/>
      <c r="F188" s="239"/>
      <c r="G188" s="239"/>
      <c r="H188" s="239"/>
      <c r="I188" s="234"/>
      <c r="J188" s="234"/>
      <c r="K188" s="239"/>
      <c r="L188" s="239"/>
      <c r="M188" s="234"/>
      <c r="N188" s="234"/>
      <c r="O188" s="239"/>
      <c r="P188" s="234"/>
      <c r="Q188" s="3"/>
      <c r="R188" s="3"/>
      <c r="S188" s="228"/>
      <c r="T188" s="502"/>
      <c r="U188" s="495"/>
      <c r="V188" s="495"/>
      <c r="W188" s="531"/>
      <c r="X188" s="495"/>
      <c r="Y188" s="495"/>
      <c r="Z188" s="495"/>
      <c r="AA188" s="495"/>
      <c r="AB188" s="495"/>
      <c r="AC188" s="337"/>
      <c r="AD188" s="495"/>
      <c r="AE188" s="337"/>
      <c r="AF188" s="337"/>
      <c r="AG188" s="337"/>
      <c r="AH188" s="495"/>
      <c r="AI188" s="337"/>
      <c r="AJ188" s="531"/>
      <c r="AK188" s="337"/>
      <c r="AL188" s="337"/>
      <c r="AM188" s="337"/>
      <c r="AN188" s="337"/>
      <c r="AO188" s="337"/>
      <c r="AP188" s="337"/>
      <c r="AQ188" s="337"/>
    </row>
    <row r="189" spans="3:43" s="26" customFormat="1" x14ac:dyDescent="0.3">
      <c r="C189" s="3"/>
      <c r="D189" s="239"/>
      <c r="E189" s="239"/>
      <c r="F189" s="239"/>
      <c r="G189" s="239"/>
      <c r="H189" s="239"/>
      <c r="I189" s="234"/>
      <c r="J189" s="234"/>
      <c r="K189" s="239"/>
      <c r="L189" s="239"/>
      <c r="M189" s="234"/>
      <c r="N189" s="234"/>
      <c r="O189" s="239"/>
      <c r="P189" s="234"/>
      <c r="Q189" s="3"/>
      <c r="R189" s="3"/>
      <c r="S189" s="228"/>
      <c r="T189" s="502"/>
      <c r="U189" s="495"/>
      <c r="V189" s="495"/>
      <c r="W189" s="531"/>
      <c r="X189" s="495"/>
      <c r="Y189" s="495"/>
      <c r="Z189" s="495"/>
      <c r="AA189" s="495"/>
      <c r="AB189" s="495"/>
      <c r="AC189" s="337"/>
      <c r="AD189" s="495"/>
      <c r="AE189" s="337"/>
      <c r="AF189" s="337"/>
      <c r="AG189" s="337"/>
      <c r="AH189" s="495"/>
      <c r="AI189" s="337"/>
      <c r="AJ189" s="531"/>
      <c r="AK189" s="337"/>
      <c r="AL189" s="337"/>
      <c r="AM189" s="337"/>
      <c r="AN189" s="337"/>
      <c r="AO189" s="337"/>
      <c r="AP189" s="337"/>
      <c r="AQ189" s="337"/>
    </row>
    <row r="190" spans="3:43" s="26" customFormat="1" x14ac:dyDescent="0.3">
      <c r="C190" s="3"/>
      <c r="D190" s="239"/>
      <c r="E190" s="239"/>
      <c r="F190" s="239"/>
      <c r="G190" s="239"/>
      <c r="H190" s="239"/>
      <c r="I190" s="234"/>
      <c r="J190" s="234"/>
      <c r="K190" s="239"/>
      <c r="L190" s="239"/>
      <c r="M190" s="234"/>
      <c r="N190" s="234"/>
      <c r="O190" s="239"/>
      <c r="P190" s="234"/>
      <c r="Q190" s="3"/>
      <c r="R190" s="3"/>
      <c r="S190" s="228"/>
      <c r="T190" s="502"/>
      <c r="U190" s="495"/>
      <c r="V190" s="495"/>
      <c r="W190" s="531"/>
      <c r="X190" s="495"/>
      <c r="Y190" s="495"/>
      <c r="Z190" s="495"/>
      <c r="AA190" s="495"/>
      <c r="AB190" s="495"/>
      <c r="AC190" s="337"/>
      <c r="AD190" s="495"/>
      <c r="AE190" s="337"/>
      <c r="AF190" s="337"/>
      <c r="AG190" s="337"/>
      <c r="AH190" s="495"/>
      <c r="AI190" s="337"/>
      <c r="AJ190" s="531"/>
      <c r="AK190" s="337"/>
      <c r="AL190" s="337"/>
      <c r="AM190" s="337"/>
      <c r="AN190" s="337"/>
      <c r="AO190" s="337"/>
      <c r="AP190" s="337"/>
      <c r="AQ190" s="337"/>
    </row>
    <row r="191" spans="3:43" s="26" customFormat="1" x14ac:dyDescent="0.3">
      <c r="C191" s="3"/>
      <c r="D191" s="239"/>
      <c r="E191" s="239"/>
      <c r="F191" s="239"/>
      <c r="G191" s="239"/>
      <c r="H191" s="239"/>
      <c r="I191" s="234"/>
      <c r="J191" s="234"/>
      <c r="K191" s="239"/>
      <c r="L191" s="239"/>
      <c r="M191" s="234"/>
      <c r="N191" s="234"/>
      <c r="O191" s="239"/>
      <c r="P191" s="234"/>
      <c r="Q191" s="3"/>
      <c r="R191" s="3"/>
      <c r="S191" s="228"/>
      <c r="T191" s="502"/>
      <c r="U191" s="495"/>
      <c r="V191" s="495"/>
      <c r="W191" s="531"/>
      <c r="X191" s="495"/>
      <c r="Y191" s="495"/>
      <c r="Z191" s="495"/>
      <c r="AA191" s="495"/>
      <c r="AB191" s="495"/>
      <c r="AC191" s="337"/>
      <c r="AD191" s="495"/>
      <c r="AE191" s="337"/>
      <c r="AF191" s="337"/>
      <c r="AG191" s="337"/>
      <c r="AH191" s="495"/>
      <c r="AI191" s="337"/>
      <c r="AJ191" s="531"/>
      <c r="AK191" s="337"/>
      <c r="AL191" s="337"/>
      <c r="AM191" s="337"/>
      <c r="AN191" s="337"/>
      <c r="AO191" s="337"/>
      <c r="AP191" s="337"/>
      <c r="AQ191" s="337"/>
    </row>
    <row r="192" spans="3:43" s="26" customFormat="1" x14ac:dyDescent="0.3">
      <c r="C192" s="3"/>
      <c r="D192" s="239"/>
      <c r="E192" s="239"/>
      <c r="F192" s="239"/>
      <c r="G192" s="239"/>
      <c r="H192" s="239"/>
      <c r="I192" s="234"/>
      <c r="J192" s="234"/>
      <c r="K192" s="239"/>
      <c r="L192" s="239"/>
      <c r="M192" s="234"/>
      <c r="N192" s="234"/>
      <c r="O192" s="239"/>
      <c r="P192" s="234"/>
      <c r="Q192" s="3"/>
      <c r="R192" s="3"/>
      <c r="S192" s="228"/>
      <c r="T192" s="502"/>
      <c r="U192" s="495"/>
      <c r="V192" s="495"/>
      <c r="W192" s="531"/>
      <c r="X192" s="495"/>
      <c r="Y192" s="495"/>
      <c r="Z192" s="495"/>
      <c r="AA192" s="495"/>
      <c r="AB192" s="495"/>
      <c r="AC192" s="337"/>
      <c r="AD192" s="495"/>
      <c r="AE192" s="337"/>
      <c r="AF192" s="337"/>
      <c r="AG192" s="337"/>
      <c r="AH192" s="495"/>
      <c r="AI192" s="337"/>
      <c r="AJ192" s="531"/>
      <c r="AK192" s="337"/>
      <c r="AL192" s="337"/>
      <c r="AM192" s="337"/>
      <c r="AN192" s="337"/>
      <c r="AO192" s="337"/>
      <c r="AP192" s="337"/>
      <c r="AQ192" s="337"/>
    </row>
    <row r="193" spans="3:43" s="26" customFormat="1" x14ac:dyDescent="0.3">
      <c r="C193" s="3"/>
      <c r="D193" s="239"/>
      <c r="E193" s="239"/>
      <c r="F193" s="239"/>
      <c r="G193" s="239"/>
      <c r="H193" s="239"/>
      <c r="I193" s="234"/>
      <c r="J193" s="234"/>
      <c r="K193" s="239"/>
      <c r="L193" s="239"/>
      <c r="M193" s="234"/>
      <c r="N193" s="234"/>
      <c r="O193" s="239"/>
      <c r="P193" s="234"/>
      <c r="Q193" s="3"/>
      <c r="R193" s="3"/>
      <c r="S193" s="228"/>
      <c r="T193" s="502"/>
      <c r="U193" s="495"/>
      <c r="V193" s="495"/>
      <c r="W193" s="531"/>
      <c r="X193" s="495"/>
      <c r="Y193" s="495"/>
      <c r="Z193" s="495"/>
      <c r="AA193" s="495"/>
      <c r="AB193" s="495"/>
      <c r="AC193" s="337"/>
      <c r="AD193" s="495"/>
      <c r="AE193" s="337"/>
      <c r="AF193" s="337"/>
      <c r="AG193" s="337"/>
      <c r="AH193" s="495"/>
      <c r="AI193" s="337"/>
      <c r="AJ193" s="531"/>
      <c r="AK193" s="337"/>
      <c r="AL193" s="337"/>
      <c r="AM193" s="337"/>
      <c r="AN193" s="337"/>
      <c r="AO193" s="337"/>
      <c r="AP193" s="337"/>
      <c r="AQ193" s="337"/>
    </row>
    <row r="194" spans="3:43" s="26" customFormat="1" x14ac:dyDescent="0.3">
      <c r="C194" s="3"/>
      <c r="D194" s="239"/>
      <c r="E194" s="239"/>
      <c r="F194" s="239"/>
      <c r="G194" s="239"/>
      <c r="H194" s="239"/>
      <c r="I194" s="234"/>
      <c r="J194" s="234"/>
      <c r="K194" s="239"/>
      <c r="L194" s="239"/>
      <c r="M194" s="234"/>
      <c r="N194" s="234"/>
      <c r="O194" s="239"/>
      <c r="P194" s="234"/>
      <c r="Q194" s="3"/>
      <c r="R194" s="3"/>
      <c r="S194" s="228"/>
      <c r="T194" s="502"/>
      <c r="U194" s="495"/>
      <c r="V194" s="495"/>
      <c r="W194" s="531"/>
      <c r="X194" s="495"/>
      <c r="Y194" s="495"/>
      <c r="Z194" s="495"/>
      <c r="AA194" s="495"/>
      <c r="AB194" s="495"/>
      <c r="AC194" s="337"/>
      <c r="AD194" s="495"/>
      <c r="AE194" s="337"/>
      <c r="AF194" s="337"/>
      <c r="AG194" s="337"/>
      <c r="AH194" s="495"/>
      <c r="AI194" s="337"/>
      <c r="AJ194" s="531"/>
      <c r="AK194" s="337"/>
      <c r="AL194" s="337"/>
      <c r="AM194" s="337"/>
      <c r="AN194" s="337"/>
      <c r="AO194" s="337"/>
      <c r="AP194" s="337"/>
      <c r="AQ194" s="337"/>
    </row>
    <row r="195" spans="3:43" s="26" customFormat="1" x14ac:dyDescent="0.3">
      <c r="C195" s="3"/>
      <c r="D195" s="239"/>
      <c r="E195" s="239"/>
      <c r="F195" s="239"/>
      <c r="G195" s="239"/>
      <c r="H195" s="239"/>
      <c r="I195" s="234"/>
      <c r="J195" s="234"/>
      <c r="K195" s="239"/>
      <c r="L195" s="239"/>
      <c r="M195" s="234"/>
      <c r="N195" s="234"/>
      <c r="O195" s="239"/>
      <c r="P195" s="234"/>
      <c r="Q195" s="3"/>
      <c r="R195" s="3"/>
      <c r="S195" s="228"/>
      <c r="T195" s="502"/>
      <c r="U195" s="495"/>
      <c r="V195" s="495"/>
      <c r="W195" s="531"/>
      <c r="X195" s="495"/>
      <c r="Y195" s="495"/>
      <c r="Z195" s="495"/>
      <c r="AA195" s="495"/>
      <c r="AB195" s="495"/>
      <c r="AC195" s="337"/>
      <c r="AD195" s="495"/>
      <c r="AE195" s="337"/>
      <c r="AF195" s="337"/>
      <c r="AG195" s="337"/>
      <c r="AH195" s="495"/>
      <c r="AI195" s="337"/>
      <c r="AJ195" s="531"/>
      <c r="AK195" s="337"/>
      <c r="AL195" s="337"/>
      <c r="AM195" s="337"/>
      <c r="AN195" s="337"/>
      <c r="AO195" s="337"/>
      <c r="AP195" s="337"/>
      <c r="AQ195" s="337"/>
    </row>
    <row r="196" spans="3:43" s="26" customFormat="1" x14ac:dyDescent="0.3">
      <c r="C196" s="3"/>
      <c r="D196" s="239"/>
      <c r="E196" s="239"/>
      <c r="F196" s="239"/>
      <c r="G196" s="239"/>
      <c r="H196" s="239"/>
      <c r="I196" s="234"/>
      <c r="J196" s="234"/>
      <c r="K196" s="239"/>
      <c r="L196" s="239"/>
      <c r="M196" s="234"/>
      <c r="N196" s="234"/>
      <c r="O196" s="239"/>
      <c r="P196" s="234"/>
      <c r="Q196" s="3"/>
      <c r="R196" s="3"/>
      <c r="S196" s="228"/>
      <c r="T196" s="502"/>
      <c r="U196" s="495"/>
      <c r="V196" s="495"/>
      <c r="W196" s="531"/>
      <c r="X196" s="495"/>
      <c r="Y196" s="495"/>
      <c r="Z196" s="495"/>
      <c r="AA196" s="495"/>
      <c r="AB196" s="495"/>
      <c r="AC196" s="337"/>
      <c r="AD196" s="495"/>
      <c r="AE196" s="337"/>
      <c r="AF196" s="337"/>
      <c r="AG196" s="337"/>
      <c r="AH196" s="495"/>
      <c r="AI196" s="337"/>
      <c r="AJ196" s="531"/>
      <c r="AK196" s="337"/>
      <c r="AL196" s="337"/>
      <c r="AM196" s="337"/>
      <c r="AN196" s="337"/>
      <c r="AO196" s="337"/>
      <c r="AP196" s="337"/>
      <c r="AQ196" s="337"/>
    </row>
    <row r="197" spans="3:43" s="26" customFormat="1" x14ac:dyDescent="0.3">
      <c r="C197" s="3"/>
      <c r="D197" s="239"/>
      <c r="E197" s="239"/>
      <c r="F197" s="239"/>
      <c r="G197" s="239"/>
      <c r="H197" s="239"/>
      <c r="I197" s="234"/>
      <c r="J197" s="234"/>
      <c r="K197" s="239"/>
      <c r="L197" s="239"/>
      <c r="M197" s="234"/>
      <c r="N197" s="234"/>
      <c r="O197" s="239"/>
      <c r="P197" s="234"/>
      <c r="Q197" s="3"/>
      <c r="R197" s="3"/>
      <c r="S197" s="228"/>
      <c r="T197" s="502"/>
      <c r="U197" s="495"/>
      <c r="V197" s="495"/>
      <c r="W197" s="531"/>
      <c r="X197" s="495"/>
      <c r="Y197" s="495"/>
      <c r="Z197" s="495"/>
      <c r="AA197" s="495"/>
      <c r="AB197" s="495"/>
      <c r="AC197" s="337"/>
      <c r="AD197" s="495"/>
      <c r="AE197" s="337"/>
      <c r="AF197" s="337"/>
      <c r="AG197" s="337"/>
      <c r="AH197" s="495"/>
      <c r="AI197" s="337"/>
      <c r="AJ197" s="531"/>
      <c r="AK197" s="337"/>
      <c r="AL197" s="337"/>
      <c r="AM197" s="337"/>
      <c r="AN197" s="337"/>
      <c r="AO197" s="337"/>
      <c r="AP197" s="337"/>
      <c r="AQ197" s="337"/>
    </row>
    <row r="198" spans="3:43" s="26" customFormat="1" x14ac:dyDescent="0.3">
      <c r="C198" s="3"/>
      <c r="D198" s="239"/>
      <c r="E198" s="239"/>
      <c r="F198" s="239"/>
      <c r="G198" s="239"/>
      <c r="H198" s="239"/>
      <c r="I198" s="234"/>
      <c r="J198" s="234"/>
      <c r="K198" s="239"/>
      <c r="L198" s="239"/>
      <c r="M198" s="234"/>
      <c r="N198" s="234"/>
      <c r="O198" s="239"/>
      <c r="P198" s="234"/>
      <c r="Q198" s="3"/>
      <c r="R198" s="3"/>
      <c r="S198" s="228"/>
      <c r="T198" s="502"/>
      <c r="U198" s="495"/>
      <c r="V198" s="495"/>
      <c r="W198" s="531"/>
      <c r="X198" s="495"/>
      <c r="Y198" s="495"/>
      <c r="Z198" s="495"/>
      <c r="AA198" s="495"/>
      <c r="AB198" s="495"/>
      <c r="AC198" s="337"/>
      <c r="AD198" s="495"/>
      <c r="AE198" s="337"/>
      <c r="AF198" s="337"/>
      <c r="AG198" s="337"/>
      <c r="AH198" s="495"/>
      <c r="AI198" s="337"/>
      <c r="AJ198" s="531"/>
      <c r="AK198" s="337"/>
      <c r="AL198" s="337"/>
      <c r="AM198" s="337"/>
      <c r="AN198" s="337"/>
      <c r="AO198" s="337"/>
      <c r="AP198" s="337"/>
      <c r="AQ198" s="337"/>
    </row>
    <row r="199" spans="3:43" s="26" customFormat="1" x14ac:dyDescent="0.3">
      <c r="C199" s="3"/>
      <c r="D199" s="239"/>
      <c r="E199" s="239"/>
      <c r="F199" s="239"/>
      <c r="G199" s="239"/>
      <c r="H199" s="239"/>
      <c r="I199" s="234"/>
      <c r="J199" s="234"/>
      <c r="K199" s="239"/>
      <c r="L199" s="239"/>
      <c r="M199" s="234"/>
      <c r="N199" s="234"/>
      <c r="O199" s="239"/>
      <c r="P199" s="234"/>
      <c r="Q199" s="3"/>
      <c r="R199" s="3"/>
      <c r="S199" s="228"/>
      <c r="T199" s="502"/>
      <c r="U199" s="495"/>
      <c r="V199" s="495"/>
      <c r="W199" s="531"/>
      <c r="X199" s="495"/>
      <c r="Y199" s="495"/>
      <c r="Z199" s="495"/>
      <c r="AA199" s="495"/>
      <c r="AB199" s="495"/>
      <c r="AC199" s="337"/>
      <c r="AD199" s="495"/>
      <c r="AE199" s="337"/>
      <c r="AF199" s="337"/>
      <c r="AG199" s="337"/>
      <c r="AH199" s="495"/>
      <c r="AI199" s="337"/>
      <c r="AJ199" s="531"/>
      <c r="AK199" s="337"/>
      <c r="AL199" s="337"/>
      <c r="AM199" s="337"/>
      <c r="AN199" s="337"/>
      <c r="AO199" s="337"/>
      <c r="AP199" s="337"/>
      <c r="AQ199" s="337"/>
    </row>
    <row r="200" spans="3:43" s="26" customFormat="1" x14ac:dyDescent="0.3">
      <c r="C200" s="3"/>
      <c r="D200" s="239"/>
      <c r="E200" s="239"/>
      <c r="F200" s="239"/>
      <c r="G200" s="239"/>
      <c r="H200" s="239"/>
      <c r="I200" s="234"/>
      <c r="J200" s="234"/>
      <c r="K200" s="239"/>
      <c r="L200" s="239"/>
      <c r="M200" s="234"/>
      <c r="N200" s="234"/>
      <c r="O200" s="239"/>
      <c r="P200" s="234"/>
      <c r="Q200" s="3"/>
      <c r="R200" s="3"/>
      <c r="S200" s="228"/>
      <c r="T200" s="502"/>
      <c r="U200" s="495"/>
      <c r="V200" s="495"/>
      <c r="W200" s="531"/>
      <c r="X200" s="495"/>
      <c r="Y200" s="495"/>
      <c r="Z200" s="495"/>
      <c r="AA200" s="495"/>
      <c r="AB200" s="495"/>
      <c r="AC200" s="337"/>
      <c r="AD200" s="495"/>
      <c r="AE200" s="337"/>
      <c r="AF200" s="337"/>
      <c r="AG200" s="337"/>
      <c r="AH200" s="495"/>
      <c r="AI200" s="337"/>
      <c r="AJ200" s="531"/>
      <c r="AK200" s="337"/>
      <c r="AL200" s="337"/>
      <c r="AM200" s="337"/>
      <c r="AN200" s="337"/>
      <c r="AO200" s="337"/>
      <c r="AP200" s="337"/>
      <c r="AQ200" s="337"/>
    </row>
    <row r="201" spans="3:43" s="26" customFormat="1" x14ac:dyDescent="0.3">
      <c r="C201" s="3"/>
      <c r="D201" s="239"/>
      <c r="E201" s="239"/>
      <c r="F201" s="239"/>
      <c r="G201" s="239"/>
      <c r="H201" s="239"/>
      <c r="I201" s="234"/>
      <c r="J201" s="234"/>
      <c r="K201" s="239"/>
      <c r="L201" s="239"/>
      <c r="M201" s="234"/>
      <c r="N201" s="234"/>
      <c r="O201" s="239"/>
      <c r="P201" s="234"/>
      <c r="Q201" s="3"/>
      <c r="R201" s="3"/>
      <c r="S201" s="228"/>
      <c r="T201" s="502"/>
      <c r="U201" s="495"/>
      <c r="V201" s="495"/>
      <c r="W201" s="531"/>
      <c r="X201" s="495"/>
      <c r="Y201" s="495"/>
      <c r="Z201" s="495"/>
      <c r="AA201" s="495"/>
      <c r="AB201" s="495"/>
      <c r="AC201" s="337"/>
      <c r="AD201" s="495"/>
      <c r="AE201" s="337"/>
      <c r="AF201" s="337"/>
      <c r="AG201" s="337"/>
      <c r="AH201" s="495"/>
      <c r="AI201" s="337"/>
      <c r="AJ201" s="531"/>
      <c r="AK201" s="337"/>
      <c r="AL201" s="337"/>
      <c r="AM201" s="337"/>
      <c r="AN201" s="337"/>
      <c r="AO201" s="337"/>
      <c r="AP201" s="337"/>
      <c r="AQ201" s="337"/>
    </row>
    <row r="202" spans="3:43" s="26" customFormat="1" x14ac:dyDescent="0.3">
      <c r="C202" s="3"/>
      <c r="D202" s="239"/>
      <c r="E202" s="239"/>
      <c r="F202" s="239"/>
      <c r="G202" s="239"/>
      <c r="H202" s="239"/>
      <c r="I202" s="234"/>
      <c r="J202" s="234"/>
      <c r="K202" s="239"/>
      <c r="L202" s="239"/>
      <c r="M202" s="234"/>
      <c r="N202" s="234"/>
      <c r="O202" s="239"/>
      <c r="P202" s="234"/>
      <c r="Q202" s="3"/>
      <c r="R202" s="3"/>
      <c r="S202" s="228"/>
      <c r="T202" s="502"/>
      <c r="U202" s="495"/>
      <c r="V202" s="495"/>
      <c r="W202" s="531"/>
      <c r="X202" s="495"/>
      <c r="Y202" s="495"/>
      <c r="Z202" s="495"/>
      <c r="AA202" s="495"/>
      <c r="AB202" s="495"/>
      <c r="AC202" s="337"/>
      <c r="AD202" s="495"/>
      <c r="AE202" s="337"/>
      <c r="AF202" s="337"/>
      <c r="AG202" s="337"/>
      <c r="AH202" s="495"/>
      <c r="AI202" s="337"/>
      <c r="AJ202" s="531"/>
      <c r="AK202" s="337"/>
      <c r="AL202" s="337"/>
      <c r="AM202" s="337"/>
      <c r="AN202" s="337"/>
      <c r="AO202" s="337"/>
      <c r="AP202" s="337"/>
      <c r="AQ202" s="337"/>
    </row>
    <row r="203" spans="3:43" s="26" customFormat="1" x14ac:dyDescent="0.3">
      <c r="C203" s="3"/>
      <c r="D203" s="239"/>
      <c r="E203" s="239"/>
      <c r="F203" s="239"/>
      <c r="G203" s="239"/>
      <c r="H203" s="239"/>
      <c r="I203" s="234"/>
      <c r="J203" s="234"/>
      <c r="K203" s="239"/>
      <c r="L203" s="239"/>
      <c r="M203" s="234"/>
      <c r="N203" s="234"/>
      <c r="O203" s="239"/>
      <c r="P203" s="234"/>
      <c r="Q203" s="3"/>
      <c r="R203" s="3"/>
      <c r="S203" s="228"/>
      <c r="T203" s="502"/>
      <c r="U203" s="495"/>
      <c r="V203" s="495"/>
      <c r="W203" s="531"/>
      <c r="X203" s="495"/>
      <c r="Y203" s="495"/>
      <c r="Z203" s="495"/>
      <c r="AA203" s="495"/>
      <c r="AB203" s="495"/>
      <c r="AC203" s="337"/>
      <c r="AD203" s="495"/>
      <c r="AE203" s="337"/>
      <c r="AF203" s="337"/>
      <c r="AG203" s="337"/>
      <c r="AH203" s="495"/>
      <c r="AI203" s="337"/>
      <c r="AJ203" s="531"/>
      <c r="AK203" s="337"/>
      <c r="AL203" s="337"/>
      <c r="AM203" s="337"/>
      <c r="AN203" s="337"/>
      <c r="AO203" s="337"/>
      <c r="AP203" s="337"/>
      <c r="AQ203" s="337"/>
    </row>
    <row r="204" spans="3:43" s="26" customFormat="1" x14ac:dyDescent="0.3">
      <c r="C204" s="3"/>
      <c r="D204" s="239"/>
      <c r="E204" s="239"/>
      <c r="F204" s="239"/>
      <c r="G204" s="239"/>
      <c r="H204" s="239"/>
      <c r="I204" s="234"/>
      <c r="J204" s="234"/>
      <c r="K204" s="239"/>
      <c r="L204" s="239"/>
      <c r="M204" s="234"/>
      <c r="N204" s="234"/>
      <c r="O204" s="239"/>
      <c r="P204" s="234"/>
      <c r="Q204" s="3"/>
      <c r="R204" s="3"/>
      <c r="S204" s="228"/>
      <c r="T204" s="502"/>
      <c r="U204" s="495"/>
      <c r="V204" s="495"/>
      <c r="W204" s="531"/>
      <c r="X204" s="495"/>
      <c r="Y204" s="495"/>
      <c r="Z204" s="495"/>
      <c r="AA204" s="495"/>
      <c r="AB204" s="495"/>
      <c r="AC204" s="337"/>
      <c r="AD204" s="495"/>
      <c r="AE204" s="337"/>
      <c r="AF204" s="337"/>
      <c r="AG204" s="337"/>
      <c r="AH204" s="495"/>
      <c r="AI204" s="337"/>
      <c r="AJ204" s="531"/>
      <c r="AK204" s="337"/>
      <c r="AL204" s="337"/>
      <c r="AM204" s="337"/>
      <c r="AN204" s="337"/>
      <c r="AO204" s="337"/>
      <c r="AP204" s="337"/>
      <c r="AQ204" s="337"/>
    </row>
    <row r="205" spans="3:43" s="26" customFormat="1" x14ac:dyDescent="0.3">
      <c r="C205" s="3"/>
      <c r="D205" s="239"/>
      <c r="E205" s="239"/>
      <c r="F205" s="239"/>
      <c r="G205" s="239"/>
      <c r="H205" s="239"/>
      <c r="I205" s="234"/>
      <c r="J205" s="234"/>
      <c r="K205" s="239"/>
      <c r="L205" s="239"/>
      <c r="M205" s="234"/>
      <c r="N205" s="234"/>
      <c r="O205" s="239"/>
      <c r="P205" s="234"/>
      <c r="Q205" s="3"/>
      <c r="R205" s="3"/>
      <c r="S205" s="228"/>
      <c r="T205" s="502"/>
      <c r="U205" s="495"/>
      <c r="V205" s="495"/>
      <c r="W205" s="531"/>
      <c r="X205" s="495"/>
      <c r="Y205" s="495"/>
      <c r="Z205" s="495"/>
      <c r="AA205" s="495"/>
      <c r="AB205" s="495"/>
      <c r="AC205" s="337"/>
      <c r="AD205" s="495"/>
      <c r="AE205" s="337"/>
      <c r="AF205" s="337"/>
      <c r="AG205" s="337"/>
      <c r="AH205" s="495"/>
      <c r="AI205" s="337"/>
      <c r="AJ205" s="531"/>
      <c r="AK205" s="337"/>
      <c r="AL205" s="337"/>
      <c r="AM205" s="337"/>
      <c r="AN205" s="337"/>
      <c r="AO205" s="337"/>
      <c r="AP205" s="337"/>
      <c r="AQ205" s="337"/>
    </row>
    <row r="206" spans="3:43" s="26" customFormat="1" x14ac:dyDescent="0.3">
      <c r="C206" s="3"/>
      <c r="D206" s="239"/>
      <c r="E206" s="239"/>
      <c r="F206" s="239"/>
      <c r="G206" s="239"/>
      <c r="H206" s="239"/>
      <c r="I206" s="234"/>
      <c r="J206" s="234"/>
      <c r="K206" s="239"/>
      <c r="L206" s="239"/>
      <c r="M206" s="234"/>
      <c r="N206" s="234"/>
      <c r="O206" s="239"/>
      <c r="P206" s="234"/>
      <c r="Q206" s="3"/>
      <c r="R206" s="3"/>
      <c r="S206" s="228"/>
      <c r="T206" s="502"/>
      <c r="U206" s="495"/>
      <c r="V206" s="495"/>
      <c r="W206" s="531"/>
      <c r="X206" s="495"/>
      <c r="Y206" s="495"/>
      <c r="Z206" s="495"/>
      <c r="AA206" s="495"/>
      <c r="AB206" s="495"/>
      <c r="AC206" s="337"/>
      <c r="AD206" s="495"/>
      <c r="AE206" s="337"/>
      <c r="AF206" s="337"/>
      <c r="AG206" s="337"/>
      <c r="AH206" s="495"/>
      <c r="AI206" s="337"/>
      <c r="AJ206" s="531"/>
      <c r="AK206" s="337"/>
      <c r="AL206" s="337"/>
      <c r="AM206" s="337"/>
      <c r="AN206" s="337"/>
      <c r="AO206" s="337"/>
      <c r="AP206" s="337"/>
      <c r="AQ206" s="337"/>
    </row>
    <row r="207" spans="3:43" s="26" customFormat="1" x14ac:dyDescent="0.3">
      <c r="C207" s="3"/>
      <c r="D207" s="239"/>
      <c r="E207" s="239"/>
      <c r="F207" s="239"/>
      <c r="G207" s="239"/>
      <c r="H207" s="239"/>
      <c r="I207" s="234"/>
      <c r="J207" s="234"/>
      <c r="K207" s="239"/>
      <c r="L207" s="239"/>
      <c r="M207" s="234"/>
      <c r="N207" s="234"/>
      <c r="O207" s="239"/>
      <c r="P207" s="234"/>
      <c r="Q207" s="3"/>
      <c r="R207" s="3"/>
      <c r="S207" s="228"/>
      <c r="T207" s="502"/>
      <c r="U207" s="495"/>
      <c r="V207" s="495"/>
      <c r="W207" s="531"/>
      <c r="X207" s="495"/>
      <c r="Y207" s="495"/>
      <c r="Z207" s="495"/>
      <c r="AA207" s="495"/>
      <c r="AB207" s="495"/>
      <c r="AC207" s="337"/>
      <c r="AD207" s="495"/>
      <c r="AE207" s="337"/>
      <c r="AF207" s="337"/>
      <c r="AG207" s="337"/>
      <c r="AH207" s="495"/>
      <c r="AI207" s="337"/>
      <c r="AJ207" s="531"/>
      <c r="AK207" s="337"/>
      <c r="AL207" s="337"/>
      <c r="AM207" s="337"/>
      <c r="AN207" s="337"/>
      <c r="AO207" s="337"/>
      <c r="AP207" s="337"/>
      <c r="AQ207" s="337"/>
    </row>
    <row r="208" spans="3:43" s="26" customFormat="1" x14ac:dyDescent="0.3">
      <c r="C208" s="3"/>
      <c r="D208" s="239"/>
      <c r="E208" s="239"/>
      <c r="F208" s="239"/>
      <c r="G208" s="239"/>
      <c r="H208" s="239"/>
      <c r="I208" s="234"/>
      <c r="J208" s="234"/>
      <c r="K208" s="239"/>
      <c r="L208" s="239"/>
      <c r="M208" s="234"/>
      <c r="N208" s="234"/>
      <c r="O208" s="239"/>
      <c r="P208" s="234"/>
      <c r="Q208" s="3"/>
      <c r="R208" s="3"/>
      <c r="S208" s="228"/>
      <c r="T208" s="502"/>
      <c r="U208" s="495"/>
      <c r="V208" s="495"/>
      <c r="W208" s="531"/>
      <c r="X208" s="495"/>
      <c r="Y208" s="495"/>
      <c r="Z208" s="495"/>
      <c r="AA208" s="495"/>
      <c r="AB208" s="495"/>
      <c r="AC208" s="337"/>
      <c r="AD208" s="495"/>
      <c r="AE208" s="337"/>
      <c r="AF208" s="337"/>
      <c r="AG208" s="337"/>
      <c r="AH208" s="495"/>
      <c r="AI208" s="337"/>
      <c r="AJ208" s="531"/>
      <c r="AK208" s="337"/>
      <c r="AL208" s="337"/>
      <c r="AM208" s="337"/>
      <c r="AN208" s="337"/>
      <c r="AO208" s="337"/>
      <c r="AP208" s="337"/>
      <c r="AQ208" s="337"/>
    </row>
    <row r="209" spans="3:43" s="26" customFormat="1" x14ac:dyDescent="0.3">
      <c r="C209" s="3"/>
      <c r="D209" s="239"/>
      <c r="E209" s="239"/>
      <c r="F209" s="239"/>
      <c r="G209" s="239"/>
      <c r="H209" s="239"/>
      <c r="I209" s="234"/>
      <c r="J209" s="234"/>
      <c r="K209" s="239"/>
      <c r="L209" s="239"/>
      <c r="M209" s="234"/>
      <c r="N209" s="234"/>
      <c r="O209" s="239"/>
      <c r="P209" s="234"/>
      <c r="Q209" s="3"/>
      <c r="R209" s="3"/>
      <c r="S209" s="228"/>
      <c r="T209" s="502"/>
      <c r="U209" s="495"/>
      <c r="V209" s="495"/>
      <c r="W209" s="531"/>
      <c r="X209" s="495"/>
      <c r="Y209" s="495"/>
      <c r="Z209" s="495"/>
      <c r="AA209" s="495"/>
      <c r="AB209" s="495"/>
      <c r="AC209" s="337"/>
      <c r="AD209" s="495"/>
      <c r="AE209" s="337"/>
      <c r="AF209" s="337"/>
      <c r="AG209" s="337"/>
      <c r="AH209" s="495"/>
      <c r="AI209" s="337"/>
      <c r="AJ209" s="531"/>
      <c r="AK209" s="337"/>
      <c r="AL209" s="337"/>
      <c r="AM209" s="337"/>
      <c r="AN209" s="337"/>
      <c r="AO209" s="337"/>
      <c r="AP209" s="337"/>
      <c r="AQ209" s="337"/>
    </row>
    <row r="210" spans="3:43" s="26" customFormat="1" x14ac:dyDescent="0.3">
      <c r="C210" s="3"/>
      <c r="D210" s="3"/>
      <c r="E210" s="3"/>
      <c r="F210" s="3"/>
      <c r="G210" s="3"/>
      <c r="H210" s="3"/>
      <c r="I210" s="4"/>
      <c r="J210" s="4"/>
      <c r="K210" s="3"/>
      <c r="L210" s="3"/>
      <c r="M210" s="4"/>
      <c r="N210" s="4"/>
      <c r="O210" s="3"/>
      <c r="P210" s="4"/>
      <c r="Q210" s="3"/>
      <c r="R210" s="3"/>
      <c r="S210" s="228"/>
      <c r="T210" s="502"/>
      <c r="U210" s="495"/>
      <c r="V210" s="495"/>
      <c r="W210" s="531"/>
      <c r="X210" s="495"/>
      <c r="Y210" s="495"/>
      <c r="Z210" s="495"/>
      <c r="AA210" s="495"/>
      <c r="AB210" s="495"/>
      <c r="AC210" s="337"/>
      <c r="AD210" s="495"/>
      <c r="AE210" s="337"/>
      <c r="AF210" s="337"/>
      <c r="AG210" s="337"/>
      <c r="AH210" s="495"/>
      <c r="AI210" s="337"/>
      <c r="AJ210" s="531"/>
      <c r="AK210" s="337"/>
      <c r="AL210" s="337"/>
      <c r="AM210" s="337"/>
      <c r="AN210" s="337"/>
      <c r="AO210" s="337"/>
      <c r="AP210" s="337"/>
      <c r="AQ210" s="337"/>
    </row>
    <row r="211" spans="3:43" s="26" customFormat="1" x14ac:dyDescent="0.3">
      <c r="C211" s="3"/>
      <c r="D211" s="3"/>
      <c r="E211" s="3"/>
      <c r="F211" s="3"/>
      <c r="G211" s="3"/>
      <c r="H211" s="3"/>
      <c r="I211" s="4"/>
      <c r="J211" s="4"/>
      <c r="K211" s="3"/>
      <c r="L211" s="3"/>
      <c r="M211" s="4"/>
      <c r="N211" s="4"/>
      <c r="O211" s="3"/>
      <c r="P211" s="4"/>
      <c r="Q211" s="3"/>
      <c r="R211" s="3"/>
      <c r="S211" s="228"/>
      <c r="T211" s="502"/>
      <c r="U211" s="495"/>
      <c r="V211" s="495"/>
      <c r="W211" s="531"/>
      <c r="X211" s="495"/>
      <c r="Y211" s="495"/>
      <c r="Z211" s="495"/>
      <c r="AA211" s="495"/>
      <c r="AB211" s="495"/>
      <c r="AC211" s="337"/>
      <c r="AD211" s="495"/>
      <c r="AE211" s="337"/>
      <c r="AF211" s="337"/>
      <c r="AG211" s="337"/>
      <c r="AH211" s="495"/>
      <c r="AI211" s="337"/>
      <c r="AJ211" s="531"/>
      <c r="AK211" s="337"/>
      <c r="AL211" s="337"/>
      <c r="AM211" s="337"/>
      <c r="AN211" s="337"/>
      <c r="AO211" s="337"/>
      <c r="AP211" s="337"/>
      <c r="AQ211" s="337"/>
    </row>
    <row r="212" spans="3:43" s="26" customFormat="1" x14ac:dyDescent="0.3">
      <c r="C212" s="3"/>
      <c r="D212" s="3"/>
      <c r="E212" s="3"/>
      <c r="F212" s="3"/>
      <c r="G212" s="3"/>
      <c r="H212" s="3"/>
      <c r="I212" s="4"/>
      <c r="J212" s="4"/>
      <c r="K212" s="3"/>
      <c r="L212" s="3"/>
      <c r="M212" s="4"/>
      <c r="N212" s="4"/>
      <c r="O212" s="3"/>
      <c r="P212" s="4"/>
      <c r="Q212" s="3"/>
      <c r="R212" s="3"/>
      <c r="S212" s="228"/>
      <c r="T212" s="502"/>
      <c r="U212" s="495"/>
      <c r="V212" s="495"/>
      <c r="W212" s="531"/>
      <c r="X212" s="495"/>
      <c r="Y212" s="495"/>
      <c r="Z212" s="495"/>
      <c r="AA212" s="495"/>
      <c r="AB212" s="495"/>
      <c r="AC212" s="337"/>
      <c r="AD212" s="495"/>
      <c r="AE212" s="337"/>
      <c r="AF212" s="337"/>
      <c r="AG212" s="337"/>
      <c r="AH212" s="495"/>
      <c r="AI212" s="337"/>
      <c r="AJ212" s="531"/>
      <c r="AK212" s="337"/>
      <c r="AL212" s="337"/>
      <c r="AM212" s="337"/>
      <c r="AN212" s="337"/>
      <c r="AO212" s="337"/>
      <c r="AP212" s="337"/>
      <c r="AQ212" s="337"/>
    </row>
    <row r="213" spans="3:43" s="26" customFormat="1" x14ac:dyDescent="0.3">
      <c r="C213" s="3"/>
      <c r="D213" s="3"/>
      <c r="E213" s="3"/>
      <c r="F213" s="3"/>
      <c r="G213" s="3"/>
      <c r="H213" s="3"/>
      <c r="I213" s="4"/>
      <c r="J213" s="4"/>
      <c r="K213" s="3"/>
      <c r="L213" s="3"/>
      <c r="M213" s="4"/>
      <c r="N213" s="4"/>
      <c r="O213" s="3"/>
      <c r="P213" s="4"/>
      <c r="Q213" s="3"/>
      <c r="R213" s="3"/>
      <c r="S213" s="228"/>
      <c r="T213" s="502"/>
      <c r="U213" s="495"/>
      <c r="V213" s="495"/>
      <c r="W213" s="531"/>
      <c r="X213" s="495"/>
      <c r="Y213" s="495"/>
      <c r="Z213" s="495"/>
      <c r="AA213" s="495"/>
      <c r="AB213" s="495"/>
      <c r="AC213" s="337"/>
      <c r="AD213" s="495"/>
      <c r="AE213" s="337"/>
      <c r="AF213" s="337"/>
      <c r="AG213" s="337"/>
      <c r="AH213" s="495"/>
      <c r="AI213" s="337"/>
      <c r="AJ213" s="531"/>
      <c r="AK213" s="337"/>
      <c r="AL213" s="337"/>
      <c r="AM213" s="337"/>
      <c r="AN213" s="337"/>
      <c r="AO213" s="337"/>
      <c r="AP213" s="337"/>
      <c r="AQ213" s="337"/>
    </row>
    <row r="214" spans="3:43" s="26" customFormat="1" x14ac:dyDescent="0.3">
      <c r="C214" s="3"/>
      <c r="D214" s="3"/>
      <c r="E214" s="3"/>
      <c r="F214" s="3"/>
      <c r="G214" s="3"/>
      <c r="H214" s="3"/>
      <c r="I214" s="4"/>
      <c r="J214" s="4"/>
      <c r="K214" s="3"/>
      <c r="L214" s="3"/>
      <c r="M214" s="4"/>
      <c r="N214" s="4"/>
      <c r="O214" s="3"/>
      <c r="P214" s="4"/>
      <c r="Q214" s="3"/>
      <c r="R214" s="3"/>
      <c r="S214" s="228"/>
      <c r="T214" s="502"/>
      <c r="U214" s="495"/>
      <c r="V214" s="495"/>
      <c r="W214" s="531"/>
      <c r="X214" s="495"/>
      <c r="Y214" s="495"/>
      <c r="Z214" s="495"/>
      <c r="AA214" s="495"/>
      <c r="AB214" s="495"/>
      <c r="AC214" s="337"/>
      <c r="AD214" s="495"/>
      <c r="AE214" s="337"/>
      <c r="AF214" s="337"/>
      <c r="AG214" s="337"/>
      <c r="AH214" s="495"/>
      <c r="AI214" s="337"/>
      <c r="AJ214" s="531"/>
      <c r="AK214" s="337"/>
      <c r="AL214" s="337"/>
      <c r="AM214" s="337"/>
      <c r="AN214" s="337"/>
      <c r="AO214" s="337"/>
      <c r="AP214" s="337"/>
      <c r="AQ214" s="337"/>
    </row>
    <row r="215" spans="3:43" s="26" customFormat="1" x14ac:dyDescent="0.3">
      <c r="C215" s="3"/>
      <c r="D215" s="3"/>
      <c r="E215" s="3"/>
      <c r="F215" s="3"/>
      <c r="G215" s="3"/>
      <c r="H215" s="3"/>
      <c r="I215" s="4"/>
      <c r="J215" s="4"/>
      <c r="K215" s="3"/>
      <c r="L215" s="3"/>
      <c r="M215" s="4"/>
      <c r="N215" s="4"/>
      <c r="O215" s="3"/>
      <c r="P215" s="4"/>
      <c r="Q215" s="3"/>
      <c r="R215" s="3"/>
      <c r="S215" s="228"/>
      <c r="T215" s="502"/>
      <c r="U215" s="495"/>
      <c r="V215" s="495"/>
      <c r="W215" s="531"/>
      <c r="X215" s="495"/>
      <c r="Y215" s="495"/>
      <c r="Z215" s="495"/>
      <c r="AA215" s="495"/>
      <c r="AB215" s="495"/>
      <c r="AC215" s="337"/>
      <c r="AD215" s="495"/>
      <c r="AE215" s="337"/>
      <c r="AF215" s="337"/>
      <c r="AG215" s="337"/>
      <c r="AH215" s="495"/>
      <c r="AI215" s="337"/>
      <c r="AJ215" s="531"/>
      <c r="AK215" s="337"/>
      <c r="AL215" s="337"/>
      <c r="AM215" s="337"/>
      <c r="AN215" s="337"/>
      <c r="AO215" s="337"/>
      <c r="AP215" s="337"/>
      <c r="AQ215" s="337"/>
    </row>
    <row r="216" spans="3:43" s="26" customFormat="1" x14ac:dyDescent="0.3">
      <c r="C216" s="3"/>
      <c r="D216" s="3"/>
      <c r="E216" s="3"/>
      <c r="F216" s="3"/>
      <c r="G216" s="3"/>
      <c r="H216" s="3"/>
      <c r="I216" s="4"/>
      <c r="J216" s="4"/>
      <c r="K216" s="3"/>
      <c r="L216" s="3"/>
      <c r="M216" s="4"/>
      <c r="N216" s="4"/>
      <c r="O216" s="3"/>
      <c r="P216" s="4"/>
      <c r="Q216" s="3"/>
      <c r="R216" s="3"/>
      <c r="S216" s="228"/>
      <c r="T216" s="502"/>
      <c r="U216" s="495"/>
      <c r="V216" s="495"/>
      <c r="W216" s="531"/>
      <c r="X216" s="495"/>
      <c r="Y216" s="495"/>
      <c r="Z216" s="495"/>
      <c r="AA216" s="495"/>
      <c r="AB216" s="495"/>
      <c r="AC216" s="337"/>
      <c r="AD216" s="495"/>
      <c r="AE216" s="337"/>
      <c r="AF216" s="337"/>
      <c r="AG216" s="337"/>
      <c r="AH216" s="495"/>
      <c r="AI216" s="337"/>
      <c r="AJ216" s="531"/>
      <c r="AK216" s="337"/>
      <c r="AL216" s="337"/>
      <c r="AM216" s="337"/>
      <c r="AN216" s="337"/>
      <c r="AO216" s="337"/>
      <c r="AP216" s="337"/>
      <c r="AQ216" s="337"/>
    </row>
    <row r="217" spans="3:43" s="26" customFormat="1" x14ac:dyDescent="0.3">
      <c r="C217" s="3"/>
      <c r="D217" s="3"/>
      <c r="E217" s="3"/>
      <c r="F217" s="3"/>
      <c r="G217" s="3"/>
      <c r="H217" s="3"/>
      <c r="I217" s="4"/>
      <c r="J217" s="4"/>
      <c r="K217" s="3"/>
      <c r="L217" s="3"/>
      <c r="M217" s="4"/>
      <c r="N217" s="4"/>
      <c r="O217" s="3"/>
      <c r="P217" s="4"/>
      <c r="Q217" s="3"/>
      <c r="R217" s="3"/>
      <c r="S217" s="228"/>
      <c r="T217" s="502"/>
      <c r="U217" s="495"/>
      <c r="V217" s="495"/>
      <c r="W217" s="531"/>
      <c r="X217" s="495"/>
      <c r="Y217" s="495"/>
      <c r="Z217" s="495"/>
      <c r="AA217" s="495"/>
      <c r="AB217" s="495"/>
      <c r="AC217" s="337"/>
      <c r="AD217" s="495"/>
      <c r="AE217" s="337"/>
      <c r="AF217" s="337"/>
      <c r="AG217" s="337"/>
      <c r="AH217" s="495"/>
      <c r="AI217" s="337"/>
      <c r="AJ217" s="531"/>
      <c r="AK217" s="337"/>
      <c r="AL217" s="337"/>
      <c r="AM217" s="337"/>
      <c r="AN217" s="337"/>
      <c r="AO217" s="337"/>
      <c r="AP217" s="337"/>
      <c r="AQ217" s="337"/>
    </row>
    <row r="218" spans="3:43" s="26" customFormat="1" x14ac:dyDescent="0.3">
      <c r="C218" s="3"/>
      <c r="D218" s="3"/>
      <c r="E218" s="3"/>
      <c r="F218" s="3"/>
      <c r="G218" s="3"/>
      <c r="H218" s="3"/>
      <c r="I218" s="4"/>
      <c r="J218" s="4"/>
      <c r="K218" s="3"/>
      <c r="L218" s="3"/>
      <c r="M218" s="4"/>
      <c r="N218" s="4"/>
      <c r="O218" s="3"/>
      <c r="P218" s="4"/>
      <c r="Q218" s="3"/>
      <c r="R218" s="3"/>
      <c r="S218" s="228"/>
      <c r="T218" s="502"/>
      <c r="U218" s="495"/>
      <c r="V218" s="495"/>
      <c r="W218" s="531"/>
      <c r="X218" s="495"/>
      <c r="Y218" s="495"/>
      <c r="Z218" s="495"/>
      <c r="AA218" s="495"/>
      <c r="AB218" s="495"/>
      <c r="AC218" s="337"/>
      <c r="AD218" s="495"/>
      <c r="AE218" s="337"/>
      <c r="AF218" s="337"/>
      <c r="AG218" s="337"/>
      <c r="AH218" s="495"/>
      <c r="AI218" s="337"/>
      <c r="AJ218" s="531"/>
      <c r="AK218" s="337"/>
      <c r="AL218" s="337"/>
      <c r="AM218" s="337"/>
      <c r="AN218" s="337"/>
      <c r="AO218" s="337"/>
      <c r="AP218" s="337"/>
      <c r="AQ218" s="337"/>
    </row>
    <row r="219" spans="3:43" s="26" customFormat="1" x14ac:dyDescent="0.3">
      <c r="C219" s="3"/>
      <c r="D219" s="3"/>
      <c r="E219" s="3"/>
      <c r="F219" s="3"/>
      <c r="G219" s="3"/>
      <c r="H219" s="3"/>
      <c r="I219" s="4"/>
      <c r="J219" s="4"/>
      <c r="K219" s="3"/>
      <c r="L219" s="3"/>
      <c r="M219" s="4"/>
      <c r="N219" s="4"/>
      <c r="O219" s="3"/>
      <c r="P219" s="4"/>
      <c r="Q219" s="3"/>
      <c r="R219" s="3"/>
      <c r="S219" s="228"/>
      <c r="T219" s="502"/>
      <c r="U219" s="495"/>
      <c r="V219" s="495"/>
      <c r="W219" s="531"/>
      <c r="X219" s="495"/>
      <c r="Y219" s="495"/>
      <c r="Z219" s="495"/>
      <c r="AA219" s="495"/>
      <c r="AB219" s="495"/>
      <c r="AC219" s="337"/>
      <c r="AD219" s="495"/>
      <c r="AE219" s="337"/>
      <c r="AF219" s="337"/>
      <c r="AG219" s="337"/>
      <c r="AH219" s="495"/>
      <c r="AI219" s="337"/>
      <c r="AJ219" s="531"/>
      <c r="AK219" s="337"/>
      <c r="AL219" s="337"/>
      <c r="AM219" s="337"/>
      <c r="AN219" s="337"/>
      <c r="AO219" s="337"/>
      <c r="AP219" s="337"/>
      <c r="AQ219" s="337"/>
    </row>
    <row r="220" spans="3:43" s="26" customFormat="1" x14ac:dyDescent="0.3">
      <c r="C220" s="3"/>
      <c r="D220" s="3"/>
      <c r="E220" s="3"/>
      <c r="F220" s="3"/>
      <c r="G220" s="3"/>
      <c r="H220" s="3"/>
      <c r="I220" s="4"/>
      <c r="J220" s="4"/>
      <c r="K220" s="3"/>
      <c r="L220" s="3"/>
      <c r="M220" s="4"/>
      <c r="N220" s="4"/>
      <c r="O220" s="3"/>
      <c r="P220" s="4"/>
      <c r="Q220" s="3"/>
      <c r="R220" s="3"/>
      <c r="S220" s="228"/>
      <c r="T220" s="502"/>
      <c r="U220" s="495"/>
      <c r="V220" s="495"/>
      <c r="W220" s="531"/>
      <c r="X220" s="495"/>
      <c r="Y220" s="495"/>
      <c r="Z220" s="495"/>
      <c r="AA220" s="495"/>
      <c r="AB220" s="495"/>
      <c r="AC220" s="337"/>
      <c r="AD220" s="495"/>
      <c r="AE220" s="337"/>
      <c r="AF220" s="337"/>
      <c r="AG220" s="337"/>
      <c r="AH220" s="495"/>
      <c r="AI220" s="337"/>
      <c r="AJ220" s="531"/>
      <c r="AK220" s="337"/>
      <c r="AL220" s="337"/>
      <c r="AM220" s="337"/>
      <c r="AN220" s="337"/>
      <c r="AO220" s="337"/>
      <c r="AP220" s="337"/>
      <c r="AQ220" s="337"/>
    </row>
    <row r="221" spans="3:43" s="26" customFormat="1" x14ac:dyDescent="0.3">
      <c r="C221" s="3"/>
      <c r="D221" s="3"/>
      <c r="E221" s="3"/>
      <c r="F221" s="3"/>
      <c r="G221" s="3"/>
      <c r="H221" s="3"/>
      <c r="I221" s="4"/>
      <c r="J221" s="4"/>
      <c r="K221" s="3"/>
      <c r="L221" s="3"/>
      <c r="M221" s="4"/>
      <c r="N221" s="4"/>
      <c r="O221" s="3"/>
      <c r="P221" s="4"/>
      <c r="Q221" s="3"/>
      <c r="R221" s="3"/>
      <c r="S221" s="228"/>
      <c r="T221" s="502"/>
      <c r="U221" s="495"/>
      <c r="V221" s="495"/>
      <c r="W221" s="531"/>
      <c r="X221" s="495"/>
      <c r="Y221" s="495"/>
      <c r="Z221" s="495"/>
      <c r="AA221" s="495"/>
      <c r="AB221" s="495"/>
      <c r="AC221" s="337"/>
      <c r="AD221" s="495"/>
      <c r="AE221" s="337"/>
      <c r="AF221" s="337"/>
      <c r="AG221" s="337"/>
      <c r="AH221" s="495"/>
      <c r="AI221" s="337"/>
      <c r="AJ221" s="531"/>
      <c r="AK221" s="337"/>
      <c r="AL221" s="337"/>
      <c r="AM221" s="337"/>
      <c r="AN221" s="337"/>
      <c r="AO221" s="337"/>
      <c r="AP221" s="337"/>
      <c r="AQ221" s="337"/>
    </row>
    <row r="222" spans="3:43" s="26" customFormat="1" x14ac:dyDescent="0.3">
      <c r="C222" s="3"/>
      <c r="D222" s="3"/>
      <c r="E222" s="3"/>
      <c r="F222" s="3"/>
      <c r="G222" s="3"/>
      <c r="H222" s="3"/>
      <c r="I222" s="4"/>
      <c r="J222" s="4"/>
      <c r="K222" s="3"/>
      <c r="L222" s="3"/>
      <c r="M222" s="4"/>
      <c r="N222" s="4"/>
      <c r="O222" s="3"/>
      <c r="P222" s="4"/>
      <c r="Q222" s="3"/>
      <c r="R222" s="3"/>
      <c r="S222" s="228"/>
      <c r="T222" s="502"/>
      <c r="U222" s="495"/>
      <c r="V222" s="495"/>
      <c r="W222" s="531"/>
      <c r="X222" s="495"/>
      <c r="Y222" s="495"/>
      <c r="Z222" s="495"/>
      <c r="AA222" s="495"/>
      <c r="AB222" s="495"/>
      <c r="AC222" s="337"/>
      <c r="AD222" s="495"/>
      <c r="AE222" s="337"/>
      <c r="AF222" s="337"/>
      <c r="AG222" s="337"/>
      <c r="AH222" s="495"/>
      <c r="AI222" s="337"/>
      <c r="AJ222" s="531"/>
      <c r="AK222" s="337"/>
      <c r="AL222" s="337"/>
      <c r="AM222" s="337"/>
      <c r="AN222" s="337"/>
      <c r="AO222" s="337"/>
      <c r="AP222" s="337"/>
      <c r="AQ222" s="337"/>
    </row>
    <row r="223" spans="3:43" s="26" customFormat="1" x14ac:dyDescent="0.3">
      <c r="C223" s="3"/>
      <c r="D223" s="3"/>
      <c r="E223" s="3"/>
      <c r="F223" s="3"/>
      <c r="G223" s="3"/>
      <c r="H223" s="3"/>
      <c r="I223" s="4"/>
      <c r="J223" s="4"/>
      <c r="K223" s="3"/>
      <c r="L223" s="3"/>
      <c r="M223" s="4"/>
      <c r="N223" s="4"/>
      <c r="O223" s="3"/>
      <c r="P223" s="4"/>
      <c r="Q223" s="3"/>
      <c r="R223" s="3"/>
      <c r="S223" s="228"/>
      <c r="T223" s="502"/>
      <c r="U223" s="495"/>
      <c r="V223" s="495"/>
      <c r="W223" s="531"/>
      <c r="X223" s="495"/>
      <c r="Y223" s="495"/>
      <c r="Z223" s="495"/>
      <c r="AA223" s="495"/>
      <c r="AB223" s="495"/>
      <c r="AC223" s="337"/>
      <c r="AD223" s="495"/>
      <c r="AE223" s="337"/>
      <c r="AF223" s="337"/>
      <c r="AG223" s="337"/>
      <c r="AH223" s="495"/>
      <c r="AI223" s="337"/>
      <c r="AJ223" s="531"/>
      <c r="AK223" s="337"/>
      <c r="AL223" s="337"/>
      <c r="AM223" s="337"/>
      <c r="AN223" s="337"/>
      <c r="AO223" s="337"/>
      <c r="AP223" s="337"/>
      <c r="AQ223" s="337"/>
    </row>
    <row r="224" spans="3:43" s="26" customFormat="1" x14ac:dyDescent="0.3">
      <c r="C224" s="3"/>
      <c r="D224" s="3"/>
      <c r="E224" s="3"/>
      <c r="F224" s="3"/>
      <c r="G224" s="3"/>
      <c r="H224" s="3"/>
      <c r="I224" s="4"/>
      <c r="J224" s="4"/>
      <c r="K224" s="3"/>
      <c r="L224" s="3"/>
      <c r="M224" s="4"/>
      <c r="N224" s="4"/>
      <c r="O224" s="3"/>
      <c r="P224" s="4"/>
      <c r="Q224" s="3"/>
      <c r="R224" s="3"/>
      <c r="S224" s="228"/>
      <c r="T224" s="502"/>
      <c r="U224" s="495"/>
      <c r="V224" s="495"/>
      <c r="W224" s="531"/>
      <c r="X224" s="495"/>
      <c r="Y224" s="495"/>
      <c r="Z224" s="495"/>
      <c r="AA224" s="495"/>
      <c r="AB224" s="495"/>
      <c r="AC224" s="337"/>
      <c r="AD224" s="495"/>
      <c r="AE224" s="337"/>
      <c r="AF224" s="337"/>
      <c r="AG224" s="337"/>
      <c r="AH224" s="495"/>
      <c r="AI224" s="337"/>
      <c r="AJ224" s="531"/>
      <c r="AK224" s="337"/>
      <c r="AL224" s="337"/>
      <c r="AM224" s="337"/>
      <c r="AN224" s="337"/>
      <c r="AO224" s="337"/>
      <c r="AP224" s="337"/>
      <c r="AQ224" s="337"/>
    </row>
    <row r="225" spans="3:43" s="26" customFormat="1" x14ac:dyDescent="0.3">
      <c r="C225" s="3"/>
      <c r="D225" s="3"/>
      <c r="E225" s="3"/>
      <c r="F225" s="3"/>
      <c r="G225" s="3"/>
      <c r="H225" s="3"/>
      <c r="I225" s="4"/>
      <c r="J225" s="4"/>
      <c r="K225" s="3"/>
      <c r="L225" s="3"/>
      <c r="M225" s="4"/>
      <c r="N225" s="4"/>
      <c r="O225" s="3"/>
      <c r="P225" s="4"/>
      <c r="Q225" s="3"/>
      <c r="R225" s="3"/>
      <c r="S225" s="228"/>
      <c r="T225" s="502"/>
      <c r="U225" s="495"/>
      <c r="V225" s="495"/>
      <c r="W225" s="531"/>
      <c r="X225" s="495"/>
      <c r="Y225" s="495"/>
      <c r="Z225" s="495"/>
      <c r="AA225" s="495"/>
      <c r="AB225" s="495"/>
      <c r="AC225" s="337"/>
      <c r="AD225" s="495"/>
      <c r="AE225" s="337"/>
      <c r="AF225" s="337"/>
      <c r="AG225" s="337"/>
      <c r="AH225" s="495"/>
      <c r="AI225" s="337"/>
      <c r="AJ225" s="531"/>
      <c r="AK225" s="337"/>
      <c r="AL225" s="337"/>
      <c r="AM225" s="337"/>
      <c r="AN225" s="337"/>
      <c r="AO225" s="337"/>
      <c r="AP225" s="337"/>
      <c r="AQ225" s="337"/>
    </row>
    <row r="226" spans="3:43" s="26" customFormat="1" x14ac:dyDescent="0.3">
      <c r="C226" s="3"/>
      <c r="D226" s="3"/>
      <c r="E226" s="3"/>
      <c r="F226" s="3"/>
      <c r="G226" s="3"/>
      <c r="H226" s="3"/>
      <c r="I226" s="4"/>
      <c r="J226" s="4"/>
      <c r="K226" s="3"/>
      <c r="L226" s="3"/>
      <c r="M226" s="4"/>
      <c r="N226" s="4"/>
      <c r="O226" s="3"/>
      <c r="P226" s="4"/>
      <c r="Q226" s="3"/>
      <c r="R226" s="3"/>
      <c r="S226" s="228"/>
      <c r="T226" s="502"/>
      <c r="U226" s="495"/>
      <c r="V226" s="495"/>
      <c r="W226" s="531"/>
      <c r="X226" s="495"/>
      <c r="Y226" s="495"/>
      <c r="Z226" s="495"/>
      <c r="AA226" s="495"/>
      <c r="AB226" s="495"/>
      <c r="AC226" s="337"/>
      <c r="AD226" s="495"/>
      <c r="AE226" s="337"/>
      <c r="AF226" s="337"/>
      <c r="AG226" s="337"/>
      <c r="AH226" s="495"/>
      <c r="AI226" s="337"/>
      <c r="AJ226" s="531"/>
      <c r="AK226" s="337"/>
      <c r="AL226" s="337"/>
      <c r="AM226" s="337"/>
      <c r="AN226" s="337"/>
      <c r="AO226" s="337"/>
      <c r="AP226" s="337"/>
      <c r="AQ226" s="337"/>
    </row>
    <row r="227" spans="3:43" s="26" customFormat="1" x14ac:dyDescent="0.3">
      <c r="C227" s="3"/>
      <c r="D227" s="3"/>
      <c r="E227" s="3"/>
      <c r="F227" s="3"/>
      <c r="G227" s="3"/>
      <c r="H227" s="3"/>
      <c r="I227" s="4"/>
      <c r="J227" s="4"/>
      <c r="K227" s="3"/>
      <c r="L227" s="3"/>
      <c r="M227" s="4"/>
      <c r="N227" s="4"/>
      <c r="O227" s="3"/>
      <c r="P227" s="4"/>
      <c r="Q227" s="3"/>
      <c r="R227" s="3"/>
      <c r="S227" s="228"/>
      <c r="T227" s="502"/>
      <c r="U227" s="495"/>
      <c r="V227" s="495"/>
      <c r="W227" s="531"/>
      <c r="X227" s="495"/>
      <c r="Y227" s="495"/>
      <c r="Z227" s="495"/>
      <c r="AA227" s="495"/>
      <c r="AB227" s="495"/>
      <c r="AC227" s="337"/>
      <c r="AD227" s="495"/>
      <c r="AE227" s="337"/>
      <c r="AF227" s="337"/>
      <c r="AG227" s="337"/>
      <c r="AH227" s="495"/>
      <c r="AI227" s="337"/>
      <c r="AJ227" s="531"/>
      <c r="AK227" s="337"/>
      <c r="AL227" s="337"/>
      <c r="AM227" s="337"/>
      <c r="AN227" s="337"/>
      <c r="AO227" s="337"/>
      <c r="AP227" s="337"/>
      <c r="AQ227" s="337"/>
    </row>
    <row r="228" spans="3:43" s="26" customFormat="1" x14ac:dyDescent="0.3">
      <c r="C228" s="3"/>
      <c r="D228" s="3"/>
      <c r="E228" s="3"/>
      <c r="F228" s="3"/>
      <c r="G228" s="3"/>
      <c r="H228" s="3"/>
      <c r="I228" s="4"/>
      <c r="J228" s="4"/>
      <c r="K228" s="3"/>
      <c r="L228" s="3"/>
      <c r="M228" s="4"/>
      <c r="N228" s="4"/>
      <c r="O228" s="3"/>
      <c r="P228" s="4"/>
      <c r="Q228" s="3"/>
      <c r="R228" s="3"/>
      <c r="S228" s="228"/>
      <c r="T228" s="502"/>
      <c r="U228" s="495"/>
      <c r="V228" s="495"/>
      <c r="W228" s="531"/>
      <c r="X228" s="495"/>
      <c r="Y228" s="495"/>
      <c r="Z228" s="495"/>
      <c r="AA228" s="495"/>
      <c r="AB228" s="495"/>
      <c r="AC228" s="337"/>
      <c r="AD228" s="495"/>
      <c r="AE228" s="337"/>
      <c r="AF228" s="337"/>
      <c r="AG228" s="337"/>
      <c r="AH228" s="495"/>
      <c r="AI228" s="337"/>
      <c r="AJ228" s="531"/>
      <c r="AK228" s="337"/>
      <c r="AL228" s="337"/>
      <c r="AM228" s="337"/>
      <c r="AN228" s="337"/>
      <c r="AO228" s="337"/>
      <c r="AP228" s="337"/>
      <c r="AQ228" s="337"/>
    </row>
    <row r="229" spans="3:43" s="26" customFormat="1" x14ac:dyDescent="0.3">
      <c r="C229" s="3"/>
      <c r="D229" s="3"/>
      <c r="E229" s="3"/>
      <c r="F229" s="3"/>
      <c r="G229" s="3"/>
      <c r="H229" s="3"/>
      <c r="I229" s="4"/>
      <c r="J229" s="4"/>
      <c r="K229" s="3"/>
      <c r="L229" s="3"/>
      <c r="M229" s="4"/>
      <c r="N229" s="4"/>
      <c r="O229" s="3"/>
      <c r="P229" s="4"/>
      <c r="Q229" s="3"/>
      <c r="R229" s="3"/>
      <c r="S229" s="228"/>
      <c r="T229" s="502"/>
      <c r="U229" s="495"/>
      <c r="V229" s="495"/>
      <c r="W229" s="531"/>
      <c r="X229" s="495"/>
      <c r="Y229" s="495"/>
      <c r="Z229" s="495"/>
      <c r="AA229" s="495"/>
      <c r="AB229" s="495"/>
      <c r="AC229" s="337"/>
      <c r="AD229" s="495"/>
      <c r="AE229" s="337"/>
      <c r="AF229" s="337"/>
      <c r="AG229" s="337"/>
      <c r="AH229" s="495"/>
      <c r="AI229" s="337"/>
      <c r="AJ229" s="531"/>
      <c r="AK229" s="337"/>
      <c r="AL229" s="337"/>
      <c r="AM229" s="337"/>
      <c r="AN229" s="337"/>
      <c r="AO229" s="337"/>
      <c r="AP229" s="337"/>
      <c r="AQ229" s="337"/>
    </row>
    <row r="230" spans="3:43" s="26" customFormat="1" x14ac:dyDescent="0.3">
      <c r="C230" s="3"/>
      <c r="D230" s="3"/>
      <c r="E230" s="3"/>
      <c r="F230" s="3"/>
      <c r="G230" s="3"/>
      <c r="H230" s="3"/>
      <c r="I230" s="4"/>
      <c r="J230" s="4"/>
      <c r="K230" s="3"/>
      <c r="L230" s="3"/>
      <c r="M230" s="4"/>
      <c r="N230" s="4"/>
      <c r="O230" s="3"/>
      <c r="P230" s="4"/>
      <c r="Q230" s="3"/>
      <c r="R230" s="3"/>
      <c r="S230" s="228"/>
      <c r="T230" s="502"/>
      <c r="U230" s="495"/>
      <c r="V230" s="495"/>
      <c r="W230" s="531"/>
      <c r="X230" s="495"/>
      <c r="Y230" s="495"/>
      <c r="Z230" s="495"/>
      <c r="AA230" s="495"/>
      <c r="AB230" s="495"/>
      <c r="AC230" s="337"/>
      <c r="AD230" s="495"/>
      <c r="AE230" s="337"/>
      <c r="AF230" s="337"/>
      <c r="AG230" s="337"/>
      <c r="AH230" s="495"/>
      <c r="AI230" s="337"/>
      <c r="AJ230" s="531"/>
      <c r="AK230" s="337"/>
      <c r="AL230" s="337"/>
      <c r="AM230" s="337"/>
      <c r="AN230" s="337"/>
      <c r="AO230" s="337"/>
      <c r="AP230" s="337"/>
      <c r="AQ230" s="337"/>
    </row>
    <row r="231" spans="3:43" s="26" customFormat="1" x14ac:dyDescent="0.3">
      <c r="C231" s="3"/>
      <c r="D231" s="3"/>
      <c r="E231" s="3"/>
      <c r="F231" s="3"/>
      <c r="G231" s="3"/>
      <c r="H231" s="3"/>
      <c r="I231" s="4"/>
      <c r="J231" s="4"/>
      <c r="K231" s="3"/>
      <c r="L231" s="3"/>
      <c r="M231" s="4"/>
      <c r="N231" s="4"/>
      <c r="O231" s="3"/>
      <c r="P231" s="4"/>
      <c r="Q231" s="3"/>
      <c r="R231" s="3"/>
      <c r="S231" s="228"/>
      <c r="T231" s="502"/>
      <c r="U231" s="495"/>
      <c r="V231" s="495"/>
      <c r="W231" s="531"/>
      <c r="X231" s="495"/>
      <c r="Y231" s="495"/>
      <c r="Z231" s="495"/>
      <c r="AA231" s="495"/>
      <c r="AB231" s="495"/>
      <c r="AC231" s="337"/>
      <c r="AD231" s="495"/>
      <c r="AE231" s="337"/>
      <c r="AF231" s="337"/>
      <c r="AG231" s="337"/>
      <c r="AH231" s="495"/>
      <c r="AI231" s="337"/>
      <c r="AJ231" s="531"/>
      <c r="AK231" s="337"/>
      <c r="AL231" s="337"/>
      <c r="AM231" s="337"/>
      <c r="AN231" s="337"/>
      <c r="AO231" s="337"/>
      <c r="AP231" s="337"/>
      <c r="AQ231" s="337"/>
    </row>
    <row r="232" spans="3:43" s="26" customFormat="1" x14ac:dyDescent="0.3">
      <c r="C232" s="3"/>
      <c r="D232" s="3"/>
      <c r="E232" s="3"/>
      <c r="F232" s="3"/>
      <c r="G232" s="3"/>
      <c r="H232" s="3"/>
      <c r="I232" s="4"/>
      <c r="J232" s="4"/>
      <c r="K232" s="3"/>
      <c r="L232" s="3"/>
      <c r="M232" s="4"/>
      <c r="N232" s="4"/>
      <c r="O232" s="3"/>
      <c r="P232" s="4"/>
      <c r="Q232" s="3"/>
      <c r="R232" s="3"/>
      <c r="S232" s="228"/>
      <c r="T232" s="502"/>
      <c r="U232" s="495"/>
      <c r="V232" s="495"/>
      <c r="W232" s="531"/>
      <c r="X232" s="495"/>
      <c r="Y232" s="495"/>
      <c r="Z232" s="495"/>
      <c r="AA232" s="495"/>
      <c r="AB232" s="495"/>
      <c r="AC232" s="337"/>
      <c r="AD232" s="495"/>
      <c r="AE232" s="337"/>
      <c r="AF232" s="337"/>
      <c r="AG232" s="337"/>
      <c r="AH232" s="495"/>
      <c r="AI232" s="337"/>
      <c r="AJ232" s="531"/>
      <c r="AK232" s="337"/>
      <c r="AL232" s="337"/>
      <c r="AM232" s="337"/>
      <c r="AN232" s="337"/>
      <c r="AO232" s="337"/>
      <c r="AP232" s="337"/>
      <c r="AQ232" s="337"/>
    </row>
    <row r="233" spans="3:43" s="26" customFormat="1" x14ac:dyDescent="0.3">
      <c r="C233" s="3"/>
      <c r="D233" s="3"/>
      <c r="E233" s="3"/>
      <c r="F233" s="3"/>
      <c r="G233" s="3"/>
      <c r="H233" s="3"/>
      <c r="I233" s="4"/>
      <c r="J233" s="4"/>
      <c r="K233" s="3"/>
      <c r="L233" s="3"/>
      <c r="M233" s="4"/>
      <c r="N233" s="4"/>
      <c r="O233" s="3"/>
      <c r="P233" s="4"/>
      <c r="Q233" s="3"/>
      <c r="R233" s="3"/>
      <c r="S233" s="228"/>
      <c r="T233" s="502"/>
      <c r="U233" s="495"/>
      <c r="V233" s="495"/>
      <c r="W233" s="531"/>
      <c r="X233" s="495"/>
      <c r="Y233" s="495"/>
      <c r="Z233" s="495"/>
      <c r="AA233" s="495"/>
      <c r="AB233" s="495"/>
      <c r="AC233" s="337"/>
      <c r="AD233" s="495"/>
      <c r="AE233" s="337"/>
      <c r="AF233" s="337"/>
      <c r="AG233" s="337"/>
      <c r="AH233" s="495"/>
      <c r="AI233" s="337"/>
      <c r="AJ233" s="531"/>
      <c r="AK233" s="337"/>
      <c r="AL233" s="337"/>
      <c r="AM233" s="337"/>
      <c r="AN233" s="337"/>
      <c r="AO233" s="337"/>
      <c r="AP233" s="337"/>
      <c r="AQ233" s="337"/>
    </row>
    <row r="234" spans="3:43" s="26" customFormat="1" x14ac:dyDescent="0.3">
      <c r="C234" s="3"/>
      <c r="D234" s="3"/>
      <c r="E234" s="3"/>
      <c r="F234" s="3"/>
      <c r="G234" s="3"/>
      <c r="H234" s="3"/>
      <c r="I234" s="4"/>
      <c r="J234" s="4"/>
      <c r="K234" s="3"/>
      <c r="L234" s="3"/>
      <c r="M234" s="4"/>
      <c r="N234" s="4"/>
      <c r="O234" s="3"/>
      <c r="P234" s="4"/>
      <c r="Q234" s="3"/>
      <c r="R234" s="3"/>
      <c r="S234" s="228"/>
      <c r="T234" s="502"/>
      <c r="U234" s="495"/>
      <c r="V234" s="495"/>
      <c r="W234" s="531"/>
      <c r="X234" s="495"/>
      <c r="Y234" s="495"/>
      <c r="Z234" s="495"/>
      <c r="AA234" s="495"/>
      <c r="AB234" s="495"/>
      <c r="AC234" s="337"/>
      <c r="AD234" s="495"/>
      <c r="AE234" s="337"/>
      <c r="AF234" s="337"/>
      <c r="AG234" s="337"/>
      <c r="AH234" s="495"/>
      <c r="AI234" s="337"/>
      <c r="AJ234" s="531"/>
      <c r="AK234" s="337"/>
      <c r="AL234" s="337"/>
      <c r="AM234" s="337"/>
      <c r="AN234" s="337"/>
      <c r="AO234" s="337"/>
      <c r="AP234" s="337"/>
      <c r="AQ234" s="337"/>
    </row>
    <row r="235" spans="3:43" s="26" customFormat="1" x14ac:dyDescent="0.3">
      <c r="C235" s="3"/>
      <c r="D235" s="3"/>
      <c r="E235" s="3"/>
      <c r="F235" s="3"/>
      <c r="G235" s="3"/>
      <c r="H235" s="3"/>
      <c r="I235" s="4"/>
      <c r="J235" s="4"/>
      <c r="K235" s="3"/>
      <c r="L235" s="3"/>
      <c r="M235" s="4"/>
      <c r="N235" s="4"/>
      <c r="O235" s="3"/>
      <c r="P235" s="4"/>
      <c r="Q235" s="3"/>
      <c r="R235" s="3"/>
      <c r="S235" s="228"/>
      <c r="T235" s="502"/>
      <c r="U235" s="495"/>
      <c r="V235" s="495"/>
      <c r="W235" s="531"/>
      <c r="X235" s="495"/>
      <c r="Y235" s="495"/>
      <c r="Z235" s="495"/>
      <c r="AA235" s="495"/>
      <c r="AB235" s="495"/>
      <c r="AC235" s="337"/>
      <c r="AD235" s="495"/>
      <c r="AE235" s="337"/>
      <c r="AF235" s="337"/>
      <c r="AG235" s="337"/>
      <c r="AH235" s="495"/>
      <c r="AI235" s="337"/>
      <c r="AJ235" s="531"/>
      <c r="AK235" s="337"/>
      <c r="AL235" s="337"/>
      <c r="AM235" s="337"/>
      <c r="AN235" s="337"/>
      <c r="AO235" s="337"/>
      <c r="AP235" s="337"/>
      <c r="AQ235" s="337"/>
    </row>
    <row r="236" spans="3:43" s="26" customFormat="1" x14ac:dyDescent="0.3">
      <c r="C236" s="3"/>
      <c r="D236" s="3"/>
      <c r="E236" s="3"/>
      <c r="F236" s="3"/>
      <c r="G236" s="3"/>
      <c r="H236" s="3"/>
      <c r="I236" s="4"/>
      <c r="J236" s="4"/>
      <c r="K236" s="3"/>
      <c r="L236" s="3"/>
      <c r="M236" s="4"/>
      <c r="N236" s="4"/>
      <c r="O236" s="3"/>
      <c r="P236" s="4"/>
      <c r="Q236" s="3"/>
      <c r="R236" s="3"/>
      <c r="S236" s="228"/>
      <c r="T236" s="502"/>
      <c r="U236" s="495"/>
      <c r="V236" s="495"/>
      <c r="W236" s="531"/>
      <c r="X236" s="495"/>
      <c r="Y236" s="495"/>
      <c r="Z236" s="495"/>
      <c r="AA236" s="495"/>
      <c r="AB236" s="495"/>
      <c r="AC236" s="337"/>
      <c r="AD236" s="495"/>
      <c r="AE236" s="337"/>
      <c r="AF236" s="337"/>
      <c r="AG236" s="337"/>
      <c r="AH236" s="495"/>
      <c r="AI236" s="337"/>
      <c r="AJ236" s="531"/>
      <c r="AK236" s="337"/>
      <c r="AL236" s="337"/>
      <c r="AM236" s="337"/>
      <c r="AN236" s="337"/>
      <c r="AO236" s="337"/>
      <c r="AP236" s="337"/>
      <c r="AQ236" s="337"/>
    </row>
    <row r="237" spans="3:43" s="26" customFormat="1" x14ac:dyDescent="0.3">
      <c r="C237" s="3"/>
      <c r="D237" s="3"/>
      <c r="E237" s="3"/>
      <c r="F237" s="3"/>
      <c r="G237" s="3"/>
      <c r="H237" s="3"/>
      <c r="I237" s="4"/>
      <c r="J237" s="4"/>
      <c r="K237" s="3"/>
      <c r="L237" s="3"/>
      <c r="M237" s="4"/>
      <c r="N237" s="4"/>
      <c r="O237" s="3"/>
      <c r="P237" s="4"/>
      <c r="Q237" s="3"/>
      <c r="R237" s="3"/>
      <c r="S237" s="228"/>
      <c r="T237" s="502"/>
      <c r="U237" s="495"/>
      <c r="V237" s="495"/>
      <c r="W237" s="531"/>
      <c r="X237" s="495"/>
      <c r="Y237" s="495"/>
      <c r="Z237" s="495"/>
      <c r="AA237" s="495"/>
      <c r="AB237" s="495"/>
      <c r="AC237" s="337"/>
      <c r="AD237" s="495"/>
      <c r="AE237" s="337"/>
      <c r="AF237" s="337"/>
      <c r="AG237" s="337"/>
      <c r="AH237" s="495"/>
      <c r="AI237" s="337"/>
      <c r="AJ237" s="531"/>
      <c r="AK237" s="337"/>
      <c r="AL237" s="337"/>
      <c r="AM237" s="337"/>
      <c r="AN237" s="337"/>
      <c r="AO237" s="337"/>
      <c r="AP237" s="337"/>
      <c r="AQ237" s="337"/>
    </row>
    <row r="238" spans="3:43" s="26" customFormat="1" x14ac:dyDescent="0.3">
      <c r="C238" s="3"/>
      <c r="D238" s="3"/>
      <c r="E238" s="3"/>
      <c r="F238" s="3"/>
      <c r="G238" s="3"/>
      <c r="H238" s="3"/>
      <c r="I238" s="4"/>
      <c r="J238" s="4"/>
      <c r="K238" s="3"/>
      <c r="L238" s="3"/>
      <c r="M238" s="4"/>
      <c r="N238" s="4"/>
      <c r="O238" s="3"/>
      <c r="P238" s="4"/>
      <c r="Q238" s="3"/>
      <c r="R238" s="3"/>
      <c r="S238" s="228"/>
      <c r="T238" s="502"/>
      <c r="U238" s="495"/>
      <c r="V238" s="495"/>
      <c r="W238" s="531"/>
      <c r="X238" s="495"/>
      <c r="Y238" s="495"/>
      <c r="Z238" s="495"/>
      <c r="AA238" s="495"/>
      <c r="AB238" s="495"/>
      <c r="AC238" s="337"/>
      <c r="AD238" s="495"/>
      <c r="AE238" s="337"/>
      <c r="AF238" s="337"/>
      <c r="AG238" s="337"/>
      <c r="AH238" s="495"/>
      <c r="AI238" s="337"/>
      <c r="AJ238" s="531"/>
      <c r="AK238" s="337"/>
      <c r="AL238" s="337"/>
      <c r="AM238" s="337"/>
      <c r="AN238" s="337"/>
      <c r="AO238" s="337"/>
      <c r="AP238" s="337"/>
      <c r="AQ238" s="337"/>
    </row>
    <row r="239" spans="3:43" s="26" customFormat="1" x14ac:dyDescent="0.3">
      <c r="C239" s="3"/>
      <c r="D239" s="3"/>
      <c r="E239" s="3"/>
      <c r="F239" s="3"/>
      <c r="G239" s="3"/>
      <c r="H239" s="3"/>
      <c r="I239" s="4"/>
      <c r="J239" s="4"/>
      <c r="K239" s="3"/>
      <c r="L239" s="3"/>
      <c r="M239" s="4"/>
      <c r="N239" s="4"/>
      <c r="O239" s="3"/>
      <c r="P239" s="4"/>
      <c r="Q239" s="3"/>
      <c r="R239" s="3"/>
      <c r="S239" s="228"/>
      <c r="T239" s="502"/>
      <c r="U239" s="495"/>
      <c r="V239" s="495"/>
      <c r="W239" s="531"/>
      <c r="X239" s="495"/>
      <c r="Y239" s="495"/>
      <c r="Z239" s="495"/>
      <c r="AA239" s="495"/>
      <c r="AB239" s="495"/>
      <c r="AC239" s="337"/>
      <c r="AD239" s="495"/>
      <c r="AE239" s="337"/>
      <c r="AF239" s="337"/>
      <c r="AG239" s="337"/>
      <c r="AH239" s="495"/>
      <c r="AI239" s="337"/>
      <c r="AJ239" s="531"/>
      <c r="AK239" s="337"/>
      <c r="AL239" s="337"/>
      <c r="AM239" s="337"/>
      <c r="AN239" s="337"/>
      <c r="AO239" s="337"/>
      <c r="AP239" s="337"/>
      <c r="AQ239" s="337"/>
    </row>
    <row r="240" spans="3:43" s="26" customFormat="1" x14ac:dyDescent="0.3">
      <c r="C240" s="3"/>
      <c r="D240" s="3"/>
      <c r="E240" s="3"/>
      <c r="F240" s="3"/>
      <c r="G240" s="3"/>
      <c r="H240" s="3"/>
      <c r="I240" s="4"/>
      <c r="J240" s="4"/>
      <c r="K240" s="3"/>
      <c r="L240" s="3"/>
      <c r="M240" s="4"/>
      <c r="N240" s="4"/>
      <c r="O240" s="3"/>
      <c r="P240" s="4"/>
      <c r="Q240" s="3"/>
      <c r="R240" s="3"/>
      <c r="S240" s="228"/>
      <c r="T240" s="502"/>
      <c r="U240" s="495"/>
      <c r="V240" s="495"/>
      <c r="W240" s="531"/>
      <c r="X240" s="495"/>
      <c r="Y240" s="495"/>
      <c r="Z240" s="495"/>
      <c r="AA240" s="495"/>
      <c r="AB240" s="495"/>
      <c r="AC240" s="337"/>
      <c r="AD240" s="495"/>
      <c r="AE240" s="337"/>
      <c r="AF240" s="337"/>
      <c r="AG240" s="337"/>
      <c r="AH240" s="495"/>
      <c r="AI240" s="337"/>
      <c r="AJ240" s="531"/>
      <c r="AK240" s="337"/>
      <c r="AL240" s="337"/>
      <c r="AM240" s="337"/>
      <c r="AN240" s="337"/>
      <c r="AO240" s="337"/>
      <c r="AP240" s="337"/>
      <c r="AQ240" s="337"/>
    </row>
    <row r="241" spans="3:43" s="26" customFormat="1" x14ac:dyDescent="0.3">
      <c r="C241" s="3"/>
      <c r="D241" s="3"/>
      <c r="E241" s="3"/>
      <c r="F241" s="3"/>
      <c r="G241" s="3"/>
      <c r="H241" s="3"/>
      <c r="I241" s="4"/>
      <c r="J241" s="4"/>
      <c r="K241" s="3"/>
      <c r="L241" s="3"/>
      <c r="M241" s="4"/>
      <c r="N241" s="4"/>
      <c r="O241" s="3"/>
      <c r="P241" s="4"/>
      <c r="Q241" s="3"/>
      <c r="R241" s="3"/>
      <c r="S241" s="228"/>
      <c r="T241" s="502"/>
      <c r="U241" s="495"/>
      <c r="V241" s="495"/>
      <c r="W241" s="531"/>
      <c r="X241" s="495"/>
      <c r="Y241" s="495"/>
      <c r="Z241" s="495"/>
      <c r="AA241" s="495"/>
      <c r="AB241" s="495"/>
      <c r="AC241" s="337"/>
      <c r="AD241" s="495"/>
      <c r="AE241" s="337"/>
      <c r="AF241" s="337"/>
      <c r="AG241" s="337"/>
      <c r="AH241" s="495"/>
      <c r="AI241" s="337"/>
      <c r="AJ241" s="531"/>
      <c r="AK241" s="337"/>
      <c r="AL241" s="337"/>
      <c r="AM241" s="337"/>
      <c r="AN241" s="337"/>
      <c r="AO241" s="337"/>
      <c r="AP241" s="337"/>
      <c r="AQ241" s="337"/>
    </row>
    <row r="242" spans="3:43" s="26" customFormat="1" x14ac:dyDescent="0.3">
      <c r="C242" s="3"/>
      <c r="D242" s="3"/>
      <c r="E242" s="3"/>
      <c r="F242" s="3"/>
      <c r="G242" s="3"/>
      <c r="H242" s="3"/>
      <c r="I242" s="4"/>
      <c r="J242" s="4"/>
      <c r="K242" s="3"/>
      <c r="L242" s="3"/>
      <c r="M242" s="4"/>
      <c r="N242" s="4"/>
      <c r="O242" s="3"/>
      <c r="P242" s="4"/>
      <c r="Q242" s="3"/>
      <c r="R242" s="3"/>
      <c r="S242" s="228"/>
      <c r="T242" s="502"/>
      <c r="U242" s="495"/>
      <c r="V242" s="495"/>
      <c r="W242" s="531"/>
      <c r="X242" s="495"/>
      <c r="Y242" s="495"/>
      <c r="Z242" s="495"/>
      <c r="AA242" s="495"/>
      <c r="AB242" s="495"/>
      <c r="AC242" s="337"/>
      <c r="AD242" s="495"/>
      <c r="AE242" s="337"/>
      <c r="AF242" s="337"/>
      <c r="AG242" s="337"/>
      <c r="AH242" s="495"/>
      <c r="AI242" s="337"/>
      <c r="AJ242" s="531"/>
      <c r="AK242" s="337"/>
      <c r="AL242" s="337"/>
      <c r="AM242" s="337"/>
      <c r="AN242" s="337"/>
      <c r="AO242" s="337"/>
      <c r="AP242" s="337"/>
      <c r="AQ242" s="337"/>
    </row>
    <row r="243" spans="3:43" s="26" customFormat="1" x14ac:dyDescent="0.3">
      <c r="C243" s="3"/>
      <c r="D243" s="3"/>
      <c r="E243" s="3"/>
      <c r="F243" s="3"/>
      <c r="G243" s="3"/>
      <c r="H243" s="3"/>
      <c r="I243" s="4"/>
      <c r="J243" s="4"/>
      <c r="K243" s="3"/>
      <c r="L243" s="3"/>
      <c r="M243" s="4"/>
      <c r="N243" s="4"/>
      <c r="O243" s="3"/>
      <c r="P243" s="4"/>
      <c r="Q243" s="3"/>
      <c r="R243" s="3"/>
      <c r="S243" s="228"/>
      <c r="T243" s="502"/>
      <c r="U243" s="495"/>
      <c r="V243" s="495"/>
      <c r="W243" s="531"/>
      <c r="X243" s="495"/>
      <c r="Y243" s="495"/>
      <c r="Z243" s="495"/>
      <c r="AA243" s="495"/>
      <c r="AB243" s="495"/>
      <c r="AC243" s="337"/>
      <c r="AD243" s="495"/>
      <c r="AE243" s="337"/>
      <c r="AF243" s="337"/>
      <c r="AG243" s="337"/>
      <c r="AH243" s="495"/>
      <c r="AI243" s="337"/>
      <c r="AJ243" s="531"/>
      <c r="AK243" s="337"/>
      <c r="AL243" s="337"/>
      <c r="AM243" s="337"/>
      <c r="AN243" s="337"/>
      <c r="AO243" s="337"/>
      <c r="AP243" s="337"/>
      <c r="AQ243" s="337"/>
    </row>
    <row r="244" spans="3:43" s="26" customFormat="1" x14ac:dyDescent="0.3">
      <c r="C244" s="3"/>
      <c r="D244" s="3"/>
      <c r="E244" s="3"/>
      <c r="F244" s="3"/>
      <c r="G244" s="3"/>
      <c r="H244" s="3"/>
      <c r="I244" s="4"/>
      <c r="J244" s="4"/>
      <c r="K244" s="3"/>
      <c r="L244" s="3"/>
      <c r="M244" s="4"/>
      <c r="N244" s="4"/>
      <c r="O244" s="3"/>
      <c r="P244" s="4"/>
      <c r="Q244" s="3"/>
      <c r="R244" s="3"/>
      <c r="S244" s="228"/>
      <c r="T244" s="502"/>
      <c r="U244" s="495"/>
      <c r="V244" s="495"/>
      <c r="W244" s="531"/>
      <c r="X244" s="495"/>
      <c r="Y244" s="495"/>
      <c r="Z244" s="495"/>
      <c r="AA244" s="495"/>
      <c r="AB244" s="495"/>
      <c r="AC244" s="337"/>
      <c r="AD244" s="495"/>
      <c r="AE244" s="337"/>
      <c r="AF244" s="337"/>
      <c r="AG244" s="337"/>
      <c r="AH244" s="495"/>
      <c r="AI244" s="337"/>
      <c r="AJ244" s="531"/>
      <c r="AK244" s="337"/>
      <c r="AL244" s="337"/>
      <c r="AM244" s="337"/>
      <c r="AN244" s="337"/>
      <c r="AO244" s="337"/>
      <c r="AP244" s="337"/>
      <c r="AQ244" s="337"/>
    </row>
    <row r="245" spans="3:43" s="26" customFormat="1" x14ac:dyDescent="0.3">
      <c r="C245" s="3"/>
      <c r="D245" s="3"/>
      <c r="E245" s="3"/>
      <c r="F245" s="3"/>
      <c r="G245" s="3"/>
      <c r="H245" s="3"/>
      <c r="I245" s="4"/>
      <c r="J245" s="4"/>
      <c r="K245" s="3"/>
      <c r="L245" s="3"/>
      <c r="M245" s="4"/>
      <c r="N245" s="4"/>
      <c r="O245" s="3"/>
      <c r="P245" s="4"/>
      <c r="Q245" s="3"/>
      <c r="R245" s="3"/>
      <c r="S245" s="228"/>
      <c r="T245" s="502"/>
      <c r="U245" s="495"/>
      <c r="V245" s="495"/>
      <c r="W245" s="531"/>
      <c r="X245" s="495"/>
      <c r="Y245" s="495"/>
      <c r="Z245" s="495"/>
      <c r="AA245" s="495"/>
      <c r="AB245" s="495"/>
      <c r="AC245" s="337"/>
      <c r="AD245" s="495"/>
      <c r="AE245" s="337"/>
      <c r="AF245" s="337"/>
      <c r="AG245" s="337"/>
      <c r="AH245" s="495"/>
      <c r="AI245" s="337"/>
      <c r="AJ245" s="531"/>
      <c r="AK245" s="337"/>
      <c r="AL245" s="337"/>
      <c r="AM245" s="337"/>
      <c r="AN245" s="337"/>
      <c r="AO245" s="337"/>
      <c r="AP245" s="337"/>
      <c r="AQ245" s="337"/>
    </row>
    <row r="246" spans="3:43" s="26" customFormat="1" x14ac:dyDescent="0.3">
      <c r="C246" s="3"/>
      <c r="D246" s="3"/>
      <c r="E246" s="3"/>
      <c r="F246" s="3"/>
      <c r="G246" s="3"/>
      <c r="H246" s="3"/>
      <c r="I246" s="4"/>
      <c r="J246" s="4"/>
      <c r="K246" s="3"/>
      <c r="L246" s="3"/>
      <c r="M246" s="4"/>
      <c r="N246" s="4"/>
      <c r="O246" s="3"/>
      <c r="P246" s="4"/>
      <c r="Q246" s="3"/>
      <c r="R246" s="3"/>
      <c r="S246" s="228"/>
      <c r="T246" s="502"/>
      <c r="U246" s="495"/>
      <c r="V246" s="495"/>
      <c r="W246" s="531"/>
      <c r="X246" s="495"/>
      <c r="Y246" s="495"/>
      <c r="Z246" s="495"/>
      <c r="AA246" s="495"/>
      <c r="AB246" s="495"/>
      <c r="AC246" s="337"/>
      <c r="AD246" s="495"/>
      <c r="AE246" s="337"/>
      <c r="AF246" s="337"/>
      <c r="AG246" s="337"/>
      <c r="AH246" s="495"/>
      <c r="AI246" s="337"/>
      <c r="AJ246" s="531"/>
      <c r="AK246" s="337"/>
      <c r="AL246" s="337"/>
      <c r="AM246" s="337"/>
      <c r="AN246" s="337"/>
      <c r="AO246" s="337"/>
      <c r="AP246" s="337"/>
      <c r="AQ246" s="337"/>
    </row>
    <row r="247" spans="3:43" s="26" customFormat="1" x14ac:dyDescent="0.3">
      <c r="C247" s="3"/>
      <c r="D247" s="3"/>
      <c r="E247" s="3"/>
      <c r="F247" s="3"/>
      <c r="G247" s="3"/>
      <c r="H247" s="3"/>
      <c r="I247" s="4"/>
      <c r="J247" s="4"/>
      <c r="K247" s="3"/>
      <c r="L247" s="3"/>
      <c r="M247" s="4"/>
      <c r="N247" s="4"/>
      <c r="O247" s="3"/>
      <c r="P247" s="4"/>
      <c r="Q247" s="3"/>
      <c r="R247" s="3"/>
      <c r="S247" s="228"/>
      <c r="T247" s="502"/>
      <c r="U247" s="495"/>
      <c r="V247" s="495"/>
      <c r="W247" s="531"/>
      <c r="X247" s="495"/>
      <c r="Y247" s="495"/>
      <c r="Z247" s="495"/>
      <c r="AA247" s="495"/>
      <c r="AB247" s="495"/>
      <c r="AC247" s="337"/>
      <c r="AD247" s="495"/>
      <c r="AE247" s="337"/>
      <c r="AF247" s="337"/>
      <c r="AG247" s="337"/>
      <c r="AH247" s="495"/>
      <c r="AI247" s="337"/>
      <c r="AJ247" s="531"/>
      <c r="AK247" s="337"/>
      <c r="AL247" s="337"/>
      <c r="AM247" s="337"/>
      <c r="AN247" s="337"/>
      <c r="AO247" s="337"/>
      <c r="AP247" s="337"/>
      <c r="AQ247" s="337"/>
    </row>
    <row r="248" spans="3:43" s="26" customFormat="1" x14ac:dyDescent="0.3">
      <c r="C248" s="3"/>
      <c r="D248" s="3"/>
      <c r="E248" s="3"/>
      <c r="F248" s="3"/>
      <c r="G248" s="3"/>
      <c r="H248" s="3"/>
      <c r="I248" s="4"/>
      <c r="J248" s="4"/>
      <c r="K248" s="3"/>
      <c r="L248" s="3"/>
      <c r="M248" s="4"/>
      <c r="N248" s="4"/>
      <c r="O248" s="3"/>
      <c r="P248" s="4"/>
      <c r="Q248" s="3"/>
      <c r="R248" s="3"/>
      <c r="S248" s="228"/>
      <c r="T248" s="502"/>
      <c r="U248" s="495"/>
      <c r="V248" s="495"/>
      <c r="W248" s="531"/>
      <c r="X248" s="495"/>
      <c r="Y248" s="495"/>
      <c r="Z248" s="495"/>
      <c r="AA248" s="495"/>
      <c r="AB248" s="495"/>
      <c r="AC248" s="337"/>
      <c r="AD248" s="495"/>
      <c r="AE248" s="337"/>
      <c r="AF248" s="337"/>
      <c r="AG248" s="337"/>
      <c r="AH248" s="495"/>
      <c r="AI248" s="337"/>
      <c r="AJ248" s="531"/>
      <c r="AK248" s="337"/>
      <c r="AL248" s="337"/>
      <c r="AM248" s="337"/>
      <c r="AN248" s="337"/>
      <c r="AO248" s="337"/>
      <c r="AP248" s="337"/>
      <c r="AQ248" s="337"/>
    </row>
    <row r="249" spans="3:43" s="26" customFormat="1" x14ac:dyDescent="0.3">
      <c r="C249" s="3"/>
      <c r="D249" s="3"/>
      <c r="E249" s="3"/>
      <c r="F249" s="3"/>
      <c r="G249" s="3"/>
      <c r="H249" s="3"/>
      <c r="I249" s="4"/>
      <c r="J249" s="4"/>
      <c r="K249" s="3"/>
      <c r="L249" s="3"/>
      <c r="M249" s="4"/>
      <c r="N249" s="4"/>
      <c r="O249" s="3"/>
      <c r="P249" s="4"/>
      <c r="Q249" s="3"/>
      <c r="R249" s="3"/>
      <c r="S249" s="228"/>
      <c r="T249" s="502"/>
      <c r="U249" s="495"/>
      <c r="V249" s="495"/>
      <c r="W249" s="531"/>
      <c r="X249" s="495"/>
      <c r="Y249" s="495"/>
      <c r="Z249" s="495"/>
      <c r="AA249" s="495"/>
      <c r="AB249" s="495"/>
      <c r="AC249" s="337"/>
      <c r="AD249" s="495"/>
      <c r="AE249" s="337"/>
      <c r="AF249" s="337"/>
      <c r="AG249" s="337"/>
      <c r="AH249" s="495"/>
      <c r="AI249" s="337"/>
      <c r="AJ249" s="531"/>
      <c r="AK249" s="337"/>
      <c r="AL249" s="337"/>
      <c r="AM249" s="337"/>
      <c r="AN249" s="337"/>
      <c r="AO249" s="337"/>
      <c r="AP249" s="337"/>
      <c r="AQ249" s="337"/>
    </row>
    <row r="250" spans="3:43" s="26" customFormat="1" x14ac:dyDescent="0.3">
      <c r="C250" s="3"/>
      <c r="D250" s="3"/>
      <c r="E250" s="3"/>
      <c r="F250" s="3"/>
      <c r="G250" s="3"/>
      <c r="H250" s="3"/>
      <c r="I250" s="4"/>
      <c r="J250" s="4"/>
      <c r="K250" s="3"/>
      <c r="L250" s="3"/>
      <c r="M250" s="4"/>
      <c r="N250" s="4"/>
      <c r="O250" s="3"/>
      <c r="P250" s="4"/>
      <c r="Q250" s="3"/>
      <c r="R250" s="3"/>
      <c r="S250" s="228"/>
      <c r="T250" s="502"/>
      <c r="U250" s="495"/>
      <c r="V250" s="495"/>
      <c r="W250" s="531"/>
      <c r="X250" s="495"/>
      <c r="Y250" s="495"/>
      <c r="Z250" s="495"/>
      <c r="AA250" s="495"/>
      <c r="AB250" s="495"/>
      <c r="AC250" s="337"/>
      <c r="AD250" s="495"/>
      <c r="AE250" s="337"/>
      <c r="AF250" s="337"/>
      <c r="AG250" s="337"/>
      <c r="AH250" s="495"/>
      <c r="AI250" s="337"/>
      <c r="AJ250" s="531"/>
      <c r="AK250" s="337"/>
      <c r="AL250" s="337"/>
      <c r="AM250" s="337"/>
      <c r="AN250" s="337"/>
      <c r="AO250" s="337"/>
      <c r="AP250" s="337"/>
      <c r="AQ250" s="337"/>
    </row>
    <row r="251" spans="3:43" s="26" customFormat="1" x14ac:dyDescent="0.3">
      <c r="C251" s="3"/>
      <c r="D251" s="3"/>
      <c r="E251" s="3"/>
      <c r="F251" s="3"/>
      <c r="G251" s="3"/>
      <c r="H251" s="3"/>
      <c r="I251" s="4"/>
      <c r="J251" s="4"/>
      <c r="K251" s="3"/>
      <c r="L251" s="3"/>
      <c r="M251" s="4"/>
      <c r="N251" s="4"/>
      <c r="O251" s="3"/>
      <c r="P251" s="4"/>
      <c r="Q251" s="3"/>
      <c r="R251" s="3"/>
      <c r="S251" s="228"/>
      <c r="T251" s="502"/>
      <c r="U251" s="495"/>
      <c r="V251" s="495"/>
      <c r="W251" s="531"/>
      <c r="X251" s="495"/>
      <c r="Y251" s="495"/>
      <c r="Z251" s="495"/>
      <c r="AA251" s="495"/>
      <c r="AB251" s="495"/>
      <c r="AC251" s="337"/>
      <c r="AD251" s="495"/>
      <c r="AE251" s="337"/>
      <c r="AF251" s="337"/>
      <c r="AG251" s="337"/>
      <c r="AH251" s="495"/>
      <c r="AI251" s="337"/>
      <c r="AJ251" s="531"/>
      <c r="AK251" s="337"/>
      <c r="AL251" s="337"/>
      <c r="AM251" s="337"/>
      <c r="AN251" s="337"/>
      <c r="AO251" s="337"/>
      <c r="AP251" s="337"/>
      <c r="AQ251" s="337"/>
    </row>
    <row r="252" spans="3:43" s="26" customFormat="1" x14ac:dyDescent="0.3">
      <c r="C252" s="3"/>
      <c r="D252" s="3"/>
      <c r="E252" s="3"/>
      <c r="F252" s="3"/>
      <c r="G252" s="3"/>
      <c r="H252" s="3"/>
      <c r="I252" s="4"/>
      <c r="J252" s="4"/>
      <c r="K252" s="3"/>
      <c r="L252" s="3"/>
      <c r="M252" s="4"/>
      <c r="N252" s="4"/>
      <c r="O252" s="3"/>
      <c r="P252" s="4"/>
      <c r="Q252" s="3"/>
      <c r="R252" s="3"/>
      <c r="S252" s="228"/>
      <c r="T252" s="502"/>
      <c r="U252" s="495"/>
      <c r="V252" s="495"/>
      <c r="W252" s="531"/>
      <c r="X252" s="495"/>
      <c r="Y252" s="495"/>
      <c r="Z252" s="495"/>
      <c r="AA252" s="495"/>
      <c r="AB252" s="495"/>
      <c r="AC252" s="337"/>
      <c r="AD252" s="495"/>
      <c r="AE252" s="337"/>
      <c r="AF252" s="337"/>
      <c r="AG252" s="337"/>
      <c r="AH252" s="495"/>
      <c r="AI252" s="337"/>
      <c r="AJ252" s="531"/>
      <c r="AK252" s="337"/>
      <c r="AL252" s="337"/>
      <c r="AM252" s="337"/>
      <c r="AN252" s="337"/>
      <c r="AO252" s="337"/>
      <c r="AP252" s="337"/>
      <c r="AQ252" s="337"/>
    </row>
    <row r="253" spans="3:43" s="26" customFormat="1" x14ac:dyDescent="0.3">
      <c r="C253" s="3"/>
      <c r="D253" s="3"/>
      <c r="E253" s="3"/>
      <c r="F253" s="3"/>
      <c r="G253" s="3"/>
      <c r="H253" s="3"/>
      <c r="I253" s="4"/>
      <c r="J253" s="4"/>
      <c r="K253" s="3"/>
      <c r="L253" s="3"/>
      <c r="M253" s="4"/>
      <c r="N253" s="4"/>
      <c r="O253" s="3"/>
      <c r="P253" s="4"/>
      <c r="Q253" s="3"/>
      <c r="R253" s="3"/>
      <c r="S253" s="228"/>
      <c r="T253" s="502"/>
      <c r="U253" s="495"/>
      <c r="V253" s="495"/>
      <c r="W253" s="531"/>
      <c r="X253" s="495"/>
      <c r="Y253" s="495"/>
      <c r="Z253" s="495"/>
      <c r="AA253" s="495"/>
      <c r="AB253" s="495"/>
      <c r="AC253" s="337"/>
      <c r="AD253" s="495"/>
      <c r="AE253" s="337"/>
      <c r="AF253" s="337"/>
      <c r="AG253" s="337"/>
      <c r="AH253" s="495"/>
      <c r="AI253" s="337"/>
      <c r="AJ253" s="531"/>
      <c r="AK253" s="337"/>
      <c r="AL253" s="337"/>
      <c r="AM253" s="337"/>
      <c r="AN253" s="337"/>
      <c r="AO253" s="337"/>
      <c r="AP253" s="337"/>
      <c r="AQ253" s="337"/>
    </row>
    <row r="254" spans="3:43" s="26" customFormat="1" x14ac:dyDescent="0.3">
      <c r="C254" s="3"/>
      <c r="D254" s="3"/>
      <c r="E254" s="3"/>
      <c r="F254" s="3"/>
      <c r="G254" s="3"/>
      <c r="H254" s="3"/>
      <c r="I254" s="4"/>
      <c r="J254" s="4"/>
      <c r="K254" s="3"/>
      <c r="L254" s="3"/>
      <c r="M254" s="4"/>
      <c r="N254" s="4"/>
      <c r="O254" s="3"/>
      <c r="P254" s="4"/>
      <c r="Q254" s="3"/>
      <c r="R254" s="3"/>
      <c r="S254" s="228"/>
      <c r="T254" s="502"/>
      <c r="U254" s="495"/>
      <c r="V254" s="495"/>
      <c r="W254" s="531"/>
      <c r="X254" s="495"/>
      <c r="Y254" s="495"/>
      <c r="Z254" s="495"/>
      <c r="AA254" s="495"/>
      <c r="AB254" s="495"/>
      <c r="AC254" s="337"/>
      <c r="AD254" s="495"/>
      <c r="AE254" s="337"/>
      <c r="AF254" s="337"/>
      <c r="AG254" s="337"/>
      <c r="AH254" s="495"/>
      <c r="AI254" s="337"/>
      <c r="AJ254" s="531"/>
      <c r="AK254" s="337"/>
      <c r="AL254" s="337"/>
      <c r="AM254" s="337"/>
      <c r="AN254" s="337"/>
      <c r="AO254" s="337"/>
      <c r="AP254" s="337"/>
      <c r="AQ254" s="337"/>
    </row>
    <row r="255" spans="3:43" s="26" customFormat="1" x14ac:dyDescent="0.3">
      <c r="C255" s="3"/>
      <c r="D255" s="3"/>
      <c r="E255" s="3"/>
      <c r="F255" s="3"/>
      <c r="G255" s="3"/>
      <c r="H255" s="3"/>
      <c r="I255" s="4"/>
      <c r="J255" s="4"/>
      <c r="K255" s="3"/>
      <c r="L255" s="3"/>
      <c r="M255" s="4"/>
      <c r="N255" s="4"/>
      <c r="O255" s="3"/>
      <c r="P255" s="4"/>
      <c r="Q255" s="3"/>
      <c r="R255" s="3"/>
      <c r="S255" s="228"/>
      <c r="T255" s="502"/>
      <c r="U255" s="495"/>
      <c r="V255" s="495"/>
      <c r="W255" s="531"/>
      <c r="X255" s="495"/>
      <c r="Y255" s="495"/>
      <c r="Z255" s="495"/>
      <c r="AA255" s="495"/>
      <c r="AB255" s="495"/>
      <c r="AC255" s="337"/>
      <c r="AD255" s="495"/>
      <c r="AE255" s="337"/>
      <c r="AF255" s="337"/>
      <c r="AG255" s="337"/>
      <c r="AH255" s="495"/>
      <c r="AI255" s="337"/>
      <c r="AJ255" s="531"/>
      <c r="AK255" s="337"/>
      <c r="AL255" s="337"/>
      <c r="AM255" s="337"/>
      <c r="AN255" s="337"/>
      <c r="AO255" s="337"/>
      <c r="AP255" s="337"/>
      <c r="AQ255" s="337"/>
    </row>
    <row r="256" spans="3:43" s="26" customFormat="1" x14ac:dyDescent="0.3">
      <c r="C256" s="3"/>
      <c r="D256" s="3"/>
      <c r="E256" s="3"/>
      <c r="F256" s="3"/>
      <c r="G256" s="3"/>
      <c r="H256" s="3"/>
      <c r="I256" s="4"/>
      <c r="J256" s="4"/>
      <c r="K256" s="3"/>
      <c r="L256" s="3"/>
      <c r="M256" s="4"/>
      <c r="N256" s="4"/>
      <c r="O256" s="3"/>
      <c r="P256" s="4"/>
      <c r="Q256" s="3"/>
      <c r="R256" s="3"/>
      <c r="S256" s="228"/>
      <c r="T256" s="502"/>
      <c r="U256" s="495"/>
      <c r="V256" s="495"/>
      <c r="W256" s="531"/>
      <c r="X256" s="495"/>
      <c r="Y256" s="495"/>
      <c r="Z256" s="495"/>
      <c r="AA256" s="495"/>
      <c r="AB256" s="495"/>
      <c r="AC256" s="337"/>
      <c r="AD256" s="495"/>
      <c r="AE256" s="337"/>
      <c r="AF256" s="337"/>
      <c r="AG256" s="337"/>
      <c r="AH256" s="495"/>
      <c r="AI256" s="337"/>
      <c r="AJ256" s="531"/>
      <c r="AK256" s="337"/>
      <c r="AL256" s="337"/>
      <c r="AM256" s="337"/>
      <c r="AN256" s="337"/>
      <c r="AO256" s="337"/>
      <c r="AP256" s="337"/>
      <c r="AQ256" s="337"/>
    </row>
    <row r="257" spans="3:43" s="26" customFormat="1" x14ac:dyDescent="0.3">
      <c r="C257" s="3"/>
      <c r="D257" s="3"/>
      <c r="E257" s="3"/>
      <c r="F257" s="3"/>
      <c r="G257" s="3"/>
      <c r="H257" s="3"/>
      <c r="I257" s="4"/>
      <c r="J257" s="4"/>
      <c r="K257" s="3"/>
      <c r="L257" s="3"/>
      <c r="M257" s="4"/>
      <c r="N257" s="4"/>
      <c r="O257" s="3"/>
      <c r="P257" s="4"/>
      <c r="Q257" s="3"/>
      <c r="R257" s="3"/>
      <c r="S257" s="228"/>
      <c r="T257" s="502"/>
      <c r="U257" s="495"/>
      <c r="V257" s="495"/>
      <c r="W257" s="531"/>
      <c r="X257" s="495"/>
      <c r="Y257" s="495"/>
      <c r="Z257" s="495"/>
      <c r="AA257" s="495"/>
      <c r="AB257" s="495"/>
      <c r="AC257" s="337"/>
      <c r="AD257" s="495"/>
      <c r="AE257" s="337"/>
      <c r="AF257" s="337"/>
      <c r="AG257" s="337"/>
      <c r="AH257" s="495"/>
      <c r="AI257" s="337"/>
      <c r="AJ257" s="531"/>
      <c r="AK257" s="337"/>
      <c r="AL257" s="337"/>
      <c r="AM257" s="337"/>
      <c r="AN257" s="337"/>
      <c r="AO257" s="337"/>
      <c r="AP257" s="337"/>
      <c r="AQ257" s="337"/>
    </row>
    <row r="258" spans="3:43" s="26" customFormat="1" x14ac:dyDescent="0.3">
      <c r="C258" s="3"/>
      <c r="D258" s="3"/>
      <c r="E258" s="3"/>
      <c r="F258" s="3"/>
      <c r="G258" s="3"/>
      <c r="H258" s="3"/>
      <c r="I258" s="4"/>
      <c r="J258" s="4"/>
      <c r="K258" s="3"/>
      <c r="L258" s="3"/>
      <c r="M258" s="4"/>
      <c r="N258" s="4"/>
      <c r="O258" s="3"/>
      <c r="P258" s="4"/>
      <c r="Q258" s="3"/>
      <c r="R258" s="3"/>
      <c r="S258" s="228"/>
      <c r="T258" s="502"/>
      <c r="U258" s="495"/>
      <c r="V258" s="495"/>
      <c r="W258" s="531"/>
      <c r="X258" s="495"/>
      <c r="Y258" s="495"/>
      <c r="Z258" s="495"/>
      <c r="AA258" s="495"/>
      <c r="AB258" s="495"/>
      <c r="AC258" s="337"/>
      <c r="AD258" s="495"/>
      <c r="AE258" s="337"/>
      <c r="AF258" s="337"/>
      <c r="AG258" s="337"/>
      <c r="AH258" s="495"/>
      <c r="AI258" s="337"/>
      <c r="AJ258" s="531"/>
      <c r="AK258" s="337"/>
      <c r="AL258" s="337"/>
      <c r="AM258" s="337"/>
      <c r="AN258" s="337"/>
      <c r="AO258" s="337"/>
      <c r="AP258" s="337"/>
      <c r="AQ258" s="337"/>
    </row>
    <row r="259" spans="3:43" s="26" customFormat="1" x14ac:dyDescent="0.3">
      <c r="C259" s="3"/>
      <c r="D259" s="3"/>
      <c r="E259" s="3"/>
      <c r="F259" s="3"/>
      <c r="G259" s="3"/>
      <c r="H259" s="3"/>
      <c r="I259" s="4"/>
      <c r="J259" s="4"/>
      <c r="K259" s="3"/>
      <c r="L259" s="3"/>
      <c r="M259" s="4"/>
      <c r="N259" s="4"/>
      <c r="O259" s="3"/>
      <c r="P259" s="4"/>
      <c r="Q259" s="3"/>
      <c r="R259" s="3"/>
      <c r="S259" s="228"/>
      <c r="T259" s="502"/>
      <c r="U259" s="495"/>
      <c r="V259" s="495"/>
      <c r="W259" s="531"/>
      <c r="X259" s="495"/>
      <c r="Y259" s="495"/>
      <c r="Z259" s="495"/>
      <c r="AA259" s="495"/>
      <c r="AB259" s="495"/>
      <c r="AC259" s="337"/>
      <c r="AD259" s="495"/>
      <c r="AE259" s="337"/>
      <c r="AF259" s="337"/>
      <c r="AG259" s="337"/>
      <c r="AH259" s="495"/>
      <c r="AI259" s="337"/>
      <c r="AJ259" s="531"/>
      <c r="AK259" s="337"/>
      <c r="AL259" s="337"/>
      <c r="AM259" s="337"/>
      <c r="AN259" s="337"/>
      <c r="AO259" s="337"/>
      <c r="AP259" s="337"/>
      <c r="AQ259" s="337"/>
    </row>
    <row r="260" spans="3:43" s="26" customFormat="1" x14ac:dyDescent="0.3">
      <c r="C260" s="3"/>
      <c r="D260" s="3"/>
      <c r="E260" s="3"/>
      <c r="F260" s="3"/>
      <c r="G260" s="3"/>
      <c r="H260" s="3"/>
      <c r="I260" s="4"/>
      <c r="J260" s="4"/>
      <c r="K260" s="3"/>
      <c r="L260" s="3"/>
      <c r="M260" s="4"/>
      <c r="N260" s="4"/>
      <c r="O260" s="3"/>
      <c r="P260" s="4"/>
      <c r="Q260" s="3"/>
      <c r="R260" s="3"/>
      <c r="S260" s="228"/>
      <c r="T260" s="502"/>
      <c r="U260" s="495"/>
      <c r="V260" s="495"/>
      <c r="W260" s="531"/>
      <c r="X260" s="495"/>
      <c r="Y260" s="495"/>
      <c r="Z260" s="495"/>
      <c r="AA260" s="495"/>
      <c r="AB260" s="495"/>
      <c r="AC260" s="337"/>
      <c r="AD260" s="495"/>
      <c r="AE260" s="337"/>
      <c r="AF260" s="337"/>
      <c r="AG260" s="337"/>
      <c r="AH260" s="495"/>
      <c r="AI260" s="337"/>
      <c r="AJ260" s="531"/>
      <c r="AK260" s="337"/>
      <c r="AL260" s="337"/>
      <c r="AM260" s="337"/>
      <c r="AN260" s="337"/>
      <c r="AO260" s="337"/>
      <c r="AP260" s="337"/>
      <c r="AQ260" s="337"/>
    </row>
    <row r="261" spans="3:43" s="26" customFormat="1" x14ac:dyDescent="0.3">
      <c r="C261" s="3"/>
      <c r="D261" s="3"/>
      <c r="E261" s="3"/>
      <c r="F261" s="3"/>
      <c r="G261" s="3"/>
      <c r="H261" s="3"/>
      <c r="I261" s="4"/>
      <c r="J261" s="4"/>
      <c r="K261" s="3"/>
      <c r="L261" s="3"/>
      <c r="M261" s="4"/>
      <c r="N261" s="4"/>
      <c r="O261" s="3"/>
      <c r="P261" s="4"/>
      <c r="Q261" s="3"/>
      <c r="R261" s="3"/>
      <c r="S261" s="228"/>
      <c r="T261" s="502"/>
      <c r="U261" s="495"/>
      <c r="V261" s="495"/>
      <c r="W261" s="531"/>
      <c r="X261" s="495"/>
      <c r="Y261" s="495"/>
      <c r="Z261" s="495"/>
      <c r="AA261" s="495"/>
      <c r="AB261" s="495"/>
      <c r="AC261" s="337"/>
      <c r="AD261" s="495"/>
      <c r="AE261" s="337"/>
      <c r="AF261" s="337"/>
      <c r="AG261" s="337"/>
      <c r="AH261" s="495"/>
      <c r="AI261" s="337"/>
      <c r="AJ261" s="531"/>
      <c r="AK261" s="337"/>
      <c r="AL261" s="337"/>
      <c r="AM261" s="337"/>
      <c r="AN261" s="337"/>
      <c r="AO261" s="337"/>
      <c r="AP261" s="337"/>
      <c r="AQ261" s="337"/>
    </row>
    <row r="262" spans="3:43" s="26" customFormat="1" x14ac:dyDescent="0.3">
      <c r="C262" s="3"/>
      <c r="D262" s="3"/>
      <c r="E262" s="3"/>
      <c r="F262" s="3"/>
      <c r="G262" s="3"/>
      <c r="H262" s="3"/>
      <c r="I262" s="4"/>
      <c r="J262" s="4"/>
      <c r="K262" s="3"/>
      <c r="L262" s="3"/>
      <c r="M262" s="4"/>
      <c r="N262" s="4"/>
      <c r="O262" s="3"/>
      <c r="P262" s="4"/>
      <c r="Q262" s="3"/>
      <c r="R262" s="3"/>
      <c r="S262" s="228"/>
      <c r="T262" s="502"/>
      <c r="U262" s="495"/>
      <c r="V262" s="495"/>
      <c r="W262" s="531"/>
      <c r="X262" s="495"/>
      <c r="Y262" s="495"/>
      <c r="Z262" s="495"/>
      <c r="AA262" s="495"/>
      <c r="AB262" s="495"/>
      <c r="AC262" s="337"/>
      <c r="AD262" s="495"/>
      <c r="AE262" s="337"/>
      <c r="AF262" s="337"/>
      <c r="AG262" s="337"/>
      <c r="AH262" s="495"/>
      <c r="AI262" s="337"/>
      <c r="AJ262" s="531"/>
      <c r="AK262" s="337"/>
      <c r="AL262" s="337"/>
      <c r="AM262" s="337"/>
      <c r="AN262" s="337"/>
      <c r="AO262" s="337"/>
      <c r="AP262" s="337"/>
      <c r="AQ262" s="337"/>
    </row>
    <row r="263" spans="3:43" s="26" customFormat="1" x14ac:dyDescent="0.3">
      <c r="C263" s="3"/>
      <c r="D263" s="3"/>
      <c r="E263" s="3"/>
      <c r="F263" s="3"/>
      <c r="G263" s="3"/>
      <c r="H263" s="3"/>
      <c r="I263" s="4"/>
      <c r="J263" s="4"/>
      <c r="K263" s="3"/>
      <c r="L263" s="3"/>
      <c r="M263" s="4"/>
      <c r="N263" s="4"/>
      <c r="O263" s="3"/>
      <c r="P263" s="4"/>
      <c r="Q263" s="3"/>
      <c r="R263" s="3"/>
      <c r="S263" s="228"/>
      <c r="T263" s="502"/>
      <c r="U263" s="495"/>
      <c r="V263" s="495"/>
      <c r="W263" s="531"/>
      <c r="X263" s="495"/>
      <c r="Y263" s="495"/>
      <c r="Z263" s="495"/>
      <c r="AA263" s="495"/>
      <c r="AB263" s="495"/>
      <c r="AC263" s="337"/>
      <c r="AD263" s="495"/>
      <c r="AE263" s="337"/>
      <c r="AF263" s="337"/>
      <c r="AG263" s="337"/>
      <c r="AH263" s="495"/>
      <c r="AI263" s="337"/>
      <c r="AJ263" s="531"/>
      <c r="AK263" s="337"/>
      <c r="AL263" s="337"/>
      <c r="AM263" s="337"/>
      <c r="AN263" s="337"/>
      <c r="AO263" s="337"/>
      <c r="AP263" s="337"/>
      <c r="AQ263" s="337"/>
    </row>
    <row r="264" spans="3:43" s="26" customFormat="1" x14ac:dyDescent="0.3">
      <c r="C264" s="3"/>
      <c r="D264" s="3"/>
      <c r="E264" s="3"/>
      <c r="F264" s="3"/>
      <c r="G264" s="3"/>
      <c r="H264" s="3"/>
      <c r="I264" s="4"/>
      <c r="J264" s="4"/>
      <c r="K264" s="3"/>
      <c r="L264" s="3"/>
      <c r="M264" s="4"/>
      <c r="N264" s="4"/>
      <c r="O264" s="3"/>
      <c r="P264" s="4"/>
      <c r="Q264" s="3"/>
      <c r="R264" s="3"/>
      <c r="S264" s="228"/>
      <c r="T264" s="502"/>
      <c r="U264" s="495"/>
      <c r="V264" s="495"/>
      <c r="W264" s="531"/>
      <c r="X264" s="495"/>
      <c r="Y264" s="495"/>
      <c r="Z264" s="495"/>
      <c r="AA264" s="495"/>
      <c r="AB264" s="495"/>
      <c r="AC264" s="337"/>
      <c r="AD264" s="495"/>
      <c r="AE264" s="337"/>
      <c r="AF264" s="337"/>
      <c r="AG264" s="337"/>
      <c r="AH264" s="495"/>
      <c r="AI264" s="337"/>
      <c r="AJ264" s="531"/>
      <c r="AK264" s="337"/>
      <c r="AL264" s="337"/>
      <c r="AM264" s="337"/>
      <c r="AN264" s="337"/>
      <c r="AO264" s="337"/>
      <c r="AP264" s="337"/>
      <c r="AQ264" s="337"/>
    </row>
    <row r="265" spans="3:43" s="26" customFormat="1" x14ac:dyDescent="0.3">
      <c r="C265" s="3"/>
      <c r="D265" s="3"/>
      <c r="E265" s="3"/>
      <c r="F265" s="3"/>
      <c r="G265" s="3"/>
      <c r="H265" s="3"/>
      <c r="I265" s="4"/>
      <c r="J265" s="4"/>
      <c r="K265" s="3"/>
      <c r="L265" s="3"/>
      <c r="M265" s="4"/>
      <c r="N265" s="4"/>
      <c r="O265" s="3"/>
      <c r="P265" s="4"/>
      <c r="Q265" s="3"/>
      <c r="R265" s="3"/>
      <c r="S265" s="228"/>
      <c r="T265" s="502"/>
      <c r="U265" s="495"/>
      <c r="V265" s="495"/>
      <c r="W265" s="531"/>
      <c r="X265" s="495"/>
      <c r="Y265" s="495"/>
      <c r="Z265" s="495"/>
      <c r="AA265" s="495"/>
      <c r="AB265" s="495"/>
      <c r="AC265" s="337"/>
      <c r="AD265" s="495"/>
      <c r="AE265" s="337"/>
      <c r="AF265" s="337"/>
      <c r="AG265" s="337"/>
      <c r="AH265" s="495"/>
      <c r="AI265" s="337"/>
      <c r="AJ265" s="531"/>
      <c r="AK265" s="337"/>
      <c r="AL265" s="337"/>
      <c r="AM265" s="337"/>
      <c r="AN265" s="337"/>
      <c r="AO265" s="337"/>
      <c r="AP265" s="337"/>
      <c r="AQ265" s="337"/>
    </row>
    <row r="266" spans="3:43" s="26" customFormat="1" x14ac:dyDescent="0.3">
      <c r="C266" s="3"/>
      <c r="D266" s="3"/>
      <c r="E266" s="3"/>
      <c r="F266" s="3"/>
      <c r="G266" s="3"/>
      <c r="H266" s="3"/>
      <c r="I266" s="4"/>
      <c r="J266" s="4"/>
      <c r="K266" s="3"/>
      <c r="L266" s="3"/>
      <c r="M266" s="4"/>
      <c r="N266" s="4"/>
      <c r="O266" s="3"/>
      <c r="P266" s="4"/>
      <c r="Q266" s="3"/>
      <c r="R266" s="3"/>
      <c r="S266" s="228"/>
      <c r="T266" s="502"/>
      <c r="U266" s="495"/>
      <c r="V266" s="495"/>
      <c r="W266" s="531"/>
      <c r="X266" s="495"/>
      <c r="Y266" s="495"/>
      <c r="Z266" s="495"/>
      <c r="AA266" s="495"/>
      <c r="AB266" s="495"/>
      <c r="AC266" s="337"/>
      <c r="AD266" s="495"/>
      <c r="AE266" s="337"/>
      <c r="AF266" s="337"/>
      <c r="AG266" s="337"/>
      <c r="AH266" s="495"/>
      <c r="AI266" s="337"/>
      <c r="AJ266" s="531"/>
      <c r="AK266" s="337"/>
      <c r="AL266" s="337"/>
      <c r="AM266" s="337"/>
      <c r="AN266" s="337"/>
      <c r="AO266" s="337"/>
      <c r="AP266" s="337"/>
      <c r="AQ266" s="337"/>
    </row>
    <row r="267" spans="3:43" s="26" customFormat="1" x14ac:dyDescent="0.3">
      <c r="C267" s="3"/>
      <c r="D267" s="3"/>
      <c r="E267" s="3"/>
      <c r="F267" s="3"/>
      <c r="G267" s="3"/>
      <c r="H267" s="3"/>
      <c r="I267" s="4"/>
      <c r="J267" s="4"/>
      <c r="K267" s="3"/>
      <c r="L267" s="3"/>
      <c r="M267" s="4"/>
      <c r="N267" s="4"/>
      <c r="O267" s="3"/>
      <c r="P267" s="4"/>
      <c r="Q267" s="3"/>
      <c r="R267" s="3"/>
      <c r="S267" s="228"/>
      <c r="T267" s="502"/>
      <c r="U267" s="495"/>
      <c r="V267" s="495"/>
      <c r="W267" s="531"/>
      <c r="X267" s="495"/>
      <c r="Y267" s="495"/>
      <c r="Z267" s="495"/>
      <c r="AA267" s="495"/>
      <c r="AB267" s="495"/>
      <c r="AC267" s="337"/>
      <c r="AD267" s="495"/>
      <c r="AE267" s="337"/>
      <c r="AF267" s="337"/>
      <c r="AG267" s="337"/>
      <c r="AH267" s="495"/>
      <c r="AI267" s="337"/>
      <c r="AJ267" s="531"/>
      <c r="AK267" s="337"/>
      <c r="AL267" s="337"/>
      <c r="AM267" s="337"/>
      <c r="AN267" s="337"/>
      <c r="AO267" s="337"/>
      <c r="AP267" s="337"/>
      <c r="AQ267" s="337"/>
    </row>
    <row r="268" spans="3:43" s="26" customFormat="1" x14ac:dyDescent="0.3">
      <c r="C268" s="3"/>
      <c r="D268" s="3"/>
      <c r="E268" s="3"/>
      <c r="F268" s="3"/>
      <c r="G268" s="3"/>
      <c r="H268" s="3"/>
      <c r="I268" s="4"/>
      <c r="J268" s="4"/>
      <c r="K268" s="3"/>
      <c r="L268" s="3"/>
      <c r="M268" s="4"/>
      <c r="N268" s="4"/>
      <c r="O268" s="3"/>
      <c r="P268" s="4"/>
      <c r="Q268" s="3"/>
      <c r="R268" s="3"/>
      <c r="S268" s="228"/>
      <c r="T268" s="502"/>
      <c r="U268" s="495"/>
      <c r="V268" s="495"/>
      <c r="W268" s="531"/>
      <c r="X268" s="495"/>
      <c r="Y268" s="495"/>
      <c r="Z268" s="495"/>
      <c r="AA268" s="495"/>
      <c r="AB268" s="495"/>
      <c r="AC268" s="337"/>
      <c r="AD268" s="495"/>
      <c r="AE268" s="337"/>
      <c r="AF268" s="337"/>
      <c r="AG268" s="337"/>
      <c r="AH268" s="495"/>
      <c r="AI268" s="337"/>
      <c r="AJ268" s="531"/>
      <c r="AK268" s="337"/>
      <c r="AL268" s="337"/>
      <c r="AM268" s="337"/>
      <c r="AN268" s="337"/>
      <c r="AO268" s="337"/>
      <c r="AP268" s="337"/>
      <c r="AQ268" s="337"/>
    </row>
    <row r="269" spans="3:43" s="26" customFormat="1" x14ac:dyDescent="0.3">
      <c r="C269" s="3"/>
      <c r="D269" s="3"/>
      <c r="E269" s="3"/>
      <c r="F269" s="3"/>
      <c r="G269" s="3"/>
      <c r="H269" s="3"/>
      <c r="I269" s="4"/>
      <c r="J269" s="4"/>
      <c r="K269" s="3"/>
      <c r="L269" s="3"/>
      <c r="M269" s="4"/>
      <c r="N269" s="4"/>
      <c r="O269" s="3"/>
      <c r="P269" s="4"/>
      <c r="Q269" s="3"/>
      <c r="R269" s="3"/>
      <c r="S269" s="228"/>
      <c r="T269" s="502"/>
      <c r="U269" s="495"/>
      <c r="V269" s="495"/>
      <c r="W269" s="531"/>
      <c r="X269" s="495"/>
      <c r="Y269" s="495"/>
      <c r="Z269" s="495"/>
      <c r="AA269" s="495"/>
      <c r="AB269" s="495"/>
      <c r="AC269" s="337"/>
      <c r="AD269" s="495"/>
      <c r="AE269" s="337"/>
      <c r="AF269" s="337"/>
      <c r="AG269" s="337"/>
      <c r="AH269" s="495"/>
      <c r="AI269" s="337"/>
      <c r="AJ269" s="531"/>
      <c r="AK269" s="337"/>
      <c r="AL269" s="337"/>
      <c r="AM269" s="337"/>
      <c r="AN269" s="337"/>
      <c r="AO269" s="337"/>
      <c r="AP269" s="337"/>
      <c r="AQ269" s="337"/>
    </row>
    <row r="270" spans="3:43" s="26" customFormat="1" x14ac:dyDescent="0.3">
      <c r="C270" s="3"/>
      <c r="D270" s="3"/>
      <c r="E270" s="3"/>
      <c r="F270" s="3"/>
      <c r="G270" s="3"/>
      <c r="H270" s="3"/>
      <c r="I270" s="4"/>
      <c r="J270" s="4"/>
      <c r="K270" s="3"/>
      <c r="L270" s="3"/>
      <c r="M270" s="4"/>
      <c r="N270" s="4"/>
      <c r="O270" s="3"/>
      <c r="P270" s="4"/>
      <c r="Q270" s="3"/>
      <c r="R270" s="3"/>
      <c r="S270" s="228"/>
      <c r="T270" s="502"/>
      <c r="U270" s="495"/>
      <c r="V270" s="495"/>
      <c r="W270" s="531"/>
      <c r="X270" s="495"/>
      <c r="Y270" s="495"/>
      <c r="Z270" s="495"/>
      <c r="AA270" s="495"/>
      <c r="AB270" s="495"/>
      <c r="AC270" s="337"/>
      <c r="AD270" s="495"/>
      <c r="AE270" s="337"/>
      <c r="AF270" s="337"/>
      <c r="AG270" s="337"/>
      <c r="AH270" s="495"/>
      <c r="AI270" s="337"/>
      <c r="AJ270" s="531"/>
      <c r="AK270" s="337"/>
      <c r="AL270" s="337"/>
      <c r="AM270" s="337"/>
      <c r="AN270" s="337"/>
      <c r="AO270" s="337"/>
      <c r="AP270" s="337"/>
      <c r="AQ270" s="337"/>
    </row>
    <row r="271" spans="3:43" s="26" customFormat="1" x14ac:dyDescent="0.3">
      <c r="C271" s="3"/>
      <c r="D271" s="3"/>
      <c r="E271" s="3"/>
      <c r="F271" s="3"/>
      <c r="G271" s="3"/>
      <c r="H271" s="3"/>
      <c r="I271" s="4"/>
      <c r="J271" s="4"/>
      <c r="K271" s="3"/>
      <c r="L271" s="3"/>
      <c r="M271" s="4"/>
      <c r="N271" s="4"/>
      <c r="O271" s="3"/>
      <c r="P271" s="4"/>
      <c r="Q271" s="3"/>
      <c r="R271" s="3"/>
      <c r="S271" s="228"/>
      <c r="T271" s="502"/>
      <c r="U271" s="495"/>
      <c r="V271" s="495"/>
      <c r="W271" s="531"/>
      <c r="X271" s="495"/>
      <c r="Y271" s="495"/>
      <c r="Z271" s="495"/>
      <c r="AA271" s="495"/>
      <c r="AB271" s="495"/>
      <c r="AC271" s="337"/>
      <c r="AD271" s="495"/>
      <c r="AE271" s="337"/>
      <c r="AF271" s="337"/>
      <c r="AG271" s="337"/>
      <c r="AH271" s="495"/>
      <c r="AI271" s="337"/>
      <c r="AJ271" s="531"/>
      <c r="AK271" s="337"/>
      <c r="AL271" s="337"/>
      <c r="AM271" s="337"/>
      <c r="AN271" s="337"/>
      <c r="AO271" s="337"/>
      <c r="AP271" s="337"/>
      <c r="AQ271" s="337"/>
    </row>
    <row r="272" spans="3:43" s="26" customFormat="1" x14ac:dyDescent="0.3">
      <c r="C272" s="3"/>
      <c r="D272" s="3"/>
      <c r="E272" s="3"/>
      <c r="F272" s="3"/>
      <c r="G272" s="3"/>
      <c r="H272" s="3"/>
      <c r="I272" s="4"/>
      <c r="J272" s="4"/>
      <c r="K272" s="3"/>
      <c r="L272" s="3"/>
      <c r="M272" s="4"/>
      <c r="N272" s="4"/>
      <c r="O272" s="3"/>
      <c r="P272" s="4"/>
      <c r="Q272" s="3"/>
      <c r="R272" s="3"/>
      <c r="S272" s="228"/>
      <c r="T272" s="502"/>
      <c r="U272" s="495"/>
      <c r="V272" s="495"/>
      <c r="W272" s="531"/>
      <c r="X272" s="495"/>
      <c r="Y272" s="495"/>
      <c r="Z272" s="495"/>
      <c r="AA272" s="495"/>
      <c r="AB272" s="495"/>
      <c r="AC272" s="337"/>
      <c r="AD272" s="495"/>
      <c r="AE272" s="337"/>
      <c r="AF272" s="337"/>
      <c r="AG272" s="337"/>
      <c r="AH272" s="495"/>
      <c r="AI272" s="337"/>
      <c r="AJ272" s="531"/>
      <c r="AK272" s="337"/>
      <c r="AL272" s="337"/>
      <c r="AM272" s="337"/>
      <c r="AN272" s="337"/>
      <c r="AO272" s="337"/>
      <c r="AP272" s="337"/>
      <c r="AQ272" s="337"/>
    </row>
    <row r="273" spans="3:43" s="26" customFormat="1" x14ac:dyDescent="0.3">
      <c r="C273" s="3"/>
      <c r="D273" s="3"/>
      <c r="E273" s="3"/>
      <c r="F273" s="3"/>
      <c r="G273" s="3"/>
      <c r="H273" s="3"/>
      <c r="I273" s="4"/>
      <c r="J273" s="4"/>
      <c r="K273" s="3"/>
      <c r="L273" s="3"/>
      <c r="M273" s="4"/>
      <c r="N273" s="4"/>
      <c r="O273" s="3"/>
      <c r="P273" s="4"/>
      <c r="Q273" s="3"/>
      <c r="R273" s="3"/>
      <c r="S273" s="228"/>
      <c r="T273" s="502"/>
      <c r="U273" s="495"/>
      <c r="V273" s="495"/>
      <c r="W273" s="531"/>
      <c r="X273" s="495"/>
      <c r="Y273" s="495"/>
      <c r="Z273" s="495"/>
      <c r="AA273" s="495"/>
      <c r="AB273" s="495"/>
      <c r="AC273" s="337"/>
      <c r="AD273" s="495"/>
      <c r="AE273" s="337"/>
      <c r="AF273" s="337"/>
      <c r="AG273" s="337"/>
      <c r="AH273" s="495"/>
      <c r="AI273" s="337"/>
      <c r="AJ273" s="531"/>
      <c r="AK273" s="337"/>
      <c r="AL273" s="337"/>
      <c r="AM273" s="337"/>
      <c r="AN273" s="337"/>
      <c r="AO273" s="337"/>
      <c r="AP273" s="337"/>
      <c r="AQ273" s="337"/>
    </row>
    <row r="274" spans="3:43" s="26" customFormat="1" x14ac:dyDescent="0.3">
      <c r="C274" s="3"/>
      <c r="D274" s="3"/>
      <c r="E274" s="3"/>
      <c r="F274" s="3"/>
      <c r="G274" s="3"/>
      <c r="H274" s="3"/>
      <c r="I274" s="4"/>
      <c r="J274" s="4"/>
      <c r="K274" s="3"/>
      <c r="L274" s="3"/>
      <c r="M274" s="4"/>
      <c r="N274" s="4"/>
      <c r="O274" s="3"/>
      <c r="P274" s="4"/>
      <c r="Q274" s="3"/>
      <c r="R274" s="3"/>
      <c r="S274" s="228"/>
      <c r="T274" s="502"/>
      <c r="U274" s="495"/>
      <c r="V274" s="495"/>
      <c r="W274" s="531"/>
      <c r="X274" s="495"/>
      <c r="Y274" s="495"/>
      <c r="Z274" s="495"/>
      <c r="AA274" s="495"/>
      <c r="AB274" s="495"/>
      <c r="AC274" s="337"/>
      <c r="AD274" s="495"/>
      <c r="AE274" s="337"/>
      <c r="AF274" s="337"/>
      <c r="AG274" s="337"/>
      <c r="AH274" s="495"/>
      <c r="AI274" s="337"/>
      <c r="AJ274" s="531"/>
      <c r="AK274" s="337"/>
      <c r="AL274" s="337"/>
      <c r="AM274" s="337"/>
      <c r="AN274" s="337"/>
      <c r="AO274" s="337"/>
      <c r="AP274" s="337"/>
      <c r="AQ274" s="337"/>
    </row>
    <row r="275" spans="3:43" s="26" customFormat="1" x14ac:dyDescent="0.3">
      <c r="C275" s="3"/>
      <c r="D275" s="3"/>
      <c r="E275" s="3"/>
      <c r="F275" s="3"/>
      <c r="G275" s="3"/>
      <c r="H275" s="3"/>
      <c r="I275" s="4"/>
      <c r="J275" s="4"/>
      <c r="K275" s="3"/>
      <c r="L275" s="3"/>
      <c r="M275" s="4"/>
      <c r="N275" s="4"/>
      <c r="O275" s="3"/>
      <c r="P275" s="4"/>
      <c r="Q275" s="3"/>
      <c r="R275" s="3"/>
      <c r="S275" s="228"/>
      <c r="T275" s="502"/>
      <c r="U275" s="495"/>
      <c r="V275" s="495"/>
      <c r="W275" s="531"/>
      <c r="X275" s="495"/>
      <c r="Y275" s="495"/>
      <c r="Z275" s="495"/>
      <c r="AA275" s="495"/>
      <c r="AB275" s="495"/>
      <c r="AC275" s="337"/>
      <c r="AD275" s="495"/>
      <c r="AE275" s="337"/>
      <c r="AF275" s="337"/>
      <c r="AG275" s="337"/>
      <c r="AH275" s="495"/>
      <c r="AI275" s="337"/>
      <c r="AJ275" s="531"/>
      <c r="AK275" s="337"/>
      <c r="AL275" s="337"/>
      <c r="AM275" s="337"/>
      <c r="AN275" s="337"/>
      <c r="AO275" s="337"/>
      <c r="AP275" s="337"/>
      <c r="AQ275" s="337"/>
    </row>
    <row r="276" spans="3:43" s="26" customFormat="1" x14ac:dyDescent="0.3">
      <c r="C276" s="3"/>
      <c r="D276" s="3"/>
      <c r="E276" s="3"/>
      <c r="F276" s="3"/>
      <c r="G276" s="3"/>
      <c r="H276" s="3"/>
      <c r="I276" s="4"/>
      <c r="J276" s="4"/>
      <c r="K276" s="3"/>
      <c r="L276" s="3"/>
      <c r="M276" s="4"/>
      <c r="N276" s="4"/>
      <c r="O276" s="3"/>
      <c r="P276" s="4"/>
      <c r="Q276" s="3"/>
      <c r="R276" s="3"/>
      <c r="S276" s="228"/>
      <c r="T276" s="502"/>
      <c r="U276" s="495"/>
      <c r="V276" s="495"/>
      <c r="W276" s="531"/>
      <c r="X276" s="495"/>
      <c r="Y276" s="495"/>
      <c r="Z276" s="495"/>
      <c r="AA276" s="495"/>
      <c r="AB276" s="495"/>
      <c r="AC276" s="337"/>
      <c r="AD276" s="495"/>
      <c r="AE276" s="337"/>
      <c r="AF276" s="337"/>
      <c r="AG276" s="337"/>
      <c r="AH276" s="495"/>
      <c r="AI276" s="337"/>
      <c r="AJ276" s="531"/>
      <c r="AK276" s="337"/>
      <c r="AL276" s="337"/>
      <c r="AM276" s="337"/>
      <c r="AN276" s="337"/>
      <c r="AO276" s="337"/>
      <c r="AP276" s="337"/>
      <c r="AQ276" s="337"/>
    </row>
    <row r="277" spans="3:43" s="26" customFormat="1" x14ac:dyDescent="0.3">
      <c r="C277" s="3"/>
      <c r="D277" s="3"/>
      <c r="E277" s="3"/>
      <c r="F277" s="3"/>
      <c r="G277" s="3"/>
      <c r="H277" s="3"/>
      <c r="I277" s="4"/>
      <c r="J277" s="4"/>
      <c r="K277" s="3"/>
      <c r="L277" s="3"/>
      <c r="M277" s="4"/>
      <c r="N277" s="4"/>
      <c r="O277" s="3"/>
      <c r="P277" s="4"/>
      <c r="Q277" s="3"/>
      <c r="R277" s="3"/>
      <c r="S277" s="228"/>
      <c r="T277" s="502"/>
      <c r="U277" s="495"/>
      <c r="V277" s="495"/>
      <c r="W277" s="531"/>
      <c r="X277" s="495"/>
      <c r="Y277" s="495"/>
      <c r="Z277" s="495"/>
      <c r="AA277" s="495"/>
      <c r="AB277" s="495"/>
      <c r="AC277" s="337"/>
      <c r="AD277" s="495"/>
      <c r="AE277" s="337"/>
      <c r="AF277" s="337"/>
      <c r="AG277" s="337"/>
      <c r="AH277" s="495"/>
      <c r="AI277" s="337"/>
      <c r="AJ277" s="531"/>
      <c r="AK277" s="337"/>
      <c r="AL277" s="337"/>
      <c r="AM277" s="337"/>
      <c r="AN277" s="337"/>
      <c r="AO277" s="337"/>
      <c r="AP277" s="337"/>
      <c r="AQ277" s="337"/>
    </row>
    <row r="278" spans="3:43" s="26" customFormat="1" x14ac:dyDescent="0.3">
      <c r="C278" s="3"/>
      <c r="D278" s="3"/>
      <c r="E278" s="3"/>
      <c r="F278" s="3"/>
      <c r="G278" s="3"/>
      <c r="H278" s="3"/>
      <c r="I278" s="4"/>
      <c r="J278" s="4"/>
      <c r="K278" s="3"/>
      <c r="L278" s="3"/>
      <c r="M278" s="4"/>
      <c r="N278" s="4"/>
      <c r="O278" s="3"/>
      <c r="P278" s="4"/>
      <c r="Q278" s="3"/>
      <c r="R278" s="3"/>
      <c r="S278" s="228"/>
      <c r="T278" s="502"/>
      <c r="U278" s="495"/>
      <c r="V278" s="495"/>
      <c r="W278" s="531"/>
      <c r="X278" s="495"/>
      <c r="Y278" s="495"/>
      <c r="Z278" s="495"/>
      <c r="AA278" s="495"/>
      <c r="AB278" s="495"/>
      <c r="AC278" s="337"/>
      <c r="AD278" s="495"/>
      <c r="AE278" s="337"/>
      <c r="AF278" s="337"/>
      <c r="AG278" s="337"/>
      <c r="AH278" s="495"/>
      <c r="AI278" s="337"/>
      <c r="AJ278" s="531"/>
      <c r="AK278" s="337"/>
      <c r="AL278" s="337"/>
      <c r="AM278" s="337"/>
      <c r="AN278" s="337"/>
      <c r="AO278" s="337"/>
      <c r="AP278" s="337"/>
      <c r="AQ278" s="337"/>
    </row>
    <row r="279" spans="3:43" s="26" customFormat="1" x14ac:dyDescent="0.3">
      <c r="C279" s="3"/>
      <c r="D279" s="3"/>
      <c r="E279" s="3"/>
      <c r="F279" s="3"/>
      <c r="G279" s="3"/>
      <c r="H279" s="3"/>
      <c r="I279" s="4"/>
      <c r="J279" s="4"/>
      <c r="K279" s="3"/>
      <c r="L279" s="3"/>
      <c r="M279" s="4"/>
      <c r="N279" s="4"/>
      <c r="O279" s="3"/>
      <c r="P279" s="4"/>
      <c r="Q279" s="3"/>
      <c r="R279" s="3"/>
      <c r="S279" s="228"/>
      <c r="T279" s="502"/>
      <c r="U279" s="495"/>
      <c r="V279" s="495"/>
      <c r="W279" s="531"/>
      <c r="X279" s="495"/>
      <c r="Y279" s="495"/>
      <c r="Z279" s="495"/>
      <c r="AA279" s="495"/>
      <c r="AB279" s="495"/>
      <c r="AC279" s="337"/>
      <c r="AD279" s="495"/>
      <c r="AE279" s="337"/>
      <c r="AF279" s="337"/>
      <c r="AG279" s="337"/>
      <c r="AH279" s="495"/>
      <c r="AI279" s="337"/>
      <c r="AJ279" s="531"/>
      <c r="AK279" s="337"/>
      <c r="AL279" s="337"/>
      <c r="AM279" s="337"/>
      <c r="AN279" s="337"/>
      <c r="AO279" s="337"/>
      <c r="AP279" s="337"/>
      <c r="AQ279" s="337"/>
    </row>
    <row r="280" spans="3:43" s="26" customFormat="1" x14ac:dyDescent="0.3">
      <c r="C280" s="3"/>
      <c r="D280" s="3"/>
      <c r="E280" s="3"/>
      <c r="F280" s="3"/>
      <c r="G280" s="3"/>
      <c r="H280" s="3"/>
      <c r="I280" s="4"/>
      <c r="J280" s="4"/>
      <c r="K280" s="3"/>
      <c r="L280" s="3"/>
      <c r="M280" s="4"/>
      <c r="N280" s="4"/>
      <c r="O280" s="3"/>
      <c r="P280" s="4"/>
      <c r="Q280" s="3"/>
      <c r="R280" s="3"/>
      <c r="S280" s="228"/>
      <c r="T280" s="502"/>
      <c r="U280" s="495"/>
      <c r="V280" s="495"/>
      <c r="W280" s="531"/>
      <c r="X280" s="495"/>
      <c r="Y280" s="495"/>
      <c r="Z280" s="495"/>
      <c r="AA280" s="495"/>
      <c r="AB280" s="495"/>
      <c r="AC280" s="337"/>
      <c r="AD280" s="495"/>
      <c r="AE280" s="337"/>
      <c r="AF280" s="337"/>
      <c r="AG280" s="337"/>
      <c r="AH280" s="495"/>
      <c r="AI280" s="337"/>
      <c r="AJ280" s="531"/>
      <c r="AK280" s="337"/>
      <c r="AL280" s="337"/>
      <c r="AM280" s="337"/>
      <c r="AN280" s="337"/>
      <c r="AO280" s="337"/>
      <c r="AP280" s="337"/>
      <c r="AQ280" s="337"/>
    </row>
    <row r="281" spans="3:43" s="26" customFormat="1" x14ac:dyDescent="0.3">
      <c r="C281" s="3"/>
      <c r="D281" s="3"/>
      <c r="E281" s="3"/>
      <c r="F281" s="3"/>
      <c r="G281" s="3"/>
      <c r="H281" s="3"/>
      <c r="I281" s="4"/>
      <c r="J281" s="4"/>
      <c r="K281" s="3"/>
      <c r="L281" s="3"/>
      <c r="M281" s="4"/>
      <c r="N281" s="4"/>
      <c r="O281" s="3"/>
      <c r="P281" s="4"/>
      <c r="Q281" s="3"/>
      <c r="R281" s="3"/>
      <c r="S281" s="228"/>
      <c r="T281" s="502"/>
      <c r="U281" s="495"/>
      <c r="V281" s="495"/>
      <c r="W281" s="531"/>
      <c r="X281" s="495"/>
      <c r="Y281" s="495"/>
      <c r="Z281" s="495"/>
      <c r="AA281" s="495"/>
      <c r="AB281" s="495"/>
      <c r="AC281" s="337"/>
      <c r="AD281" s="495"/>
      <c r="AE281" s="337"/>
      <c r="AF281" s="337"/>
      <c r="AG281" s="337"/>
      <c r="AH281" s="495"/>
      <c r="AI281" s="337"/>
      <c r="AJ281" s="531"/>
      <c r="AK281" s="337"/>
      <c r="AL281" s="337"/>
      <c r="AM281" s="337"/>
      <c r="AN281" s="337"/>
      <c r="AO281" s="337"/>
      <c r="AP281" s="337"/>
      <c r="AQ281" s="337"/>
    </row>
    <row r="282" spans="3:43" s="26" customFormat="1" x14ac:dyDescent="0.3">
      <c r="C282" s="3"/>
      <c r="D282" s="3"/>
      <c r="E282" s="3"/>
      <c r="F282" s="3"/>
      <c r="G282" s="3"/>
      <c r="H282" s="3"/>
      <c r="I282" s="4"/>
      <c r="J282" s="4"/>
      <c r="K282" s="3"/>
      <c r="L282" s="3"/>
      <c r="M282" s="4"/>
      <c r="N282" s="4"/>
      <c r="O282" s="3"/>
      <c r="P282" s="4"/>
      <c r="Q282" s="3"/>
      <c r="R282" s="3"/>
      <c r="S282" s="228"/>
      <c r="T282" s="502"/>
      <c r="U282" s="495"/>
      <c r="V282" s="495"/>
      <c r="W282" s="531"/>
      <c r="X282" s="495"/>
      <c r="Y282" s="495"/>
      <c r="Z282" s="495"/>
      <c r="AA282" s="495"/>
      <c r="AB282" s="495"/>
      <c r="AC282" s="337"/>
      <c r="AD282" s="495"/>
      <c r="AE282" s="337"/>
      <c r="AF282" s="337"/>
      <c r="AG282" s="337"/>
      <c r="AH282" s="495"/>
      <c r="AI282" s="337"/>
      <c r="AJ282" s="531"/>
      <c r="AK282" s="337"/>
      <c r="AL282" s="337"/>
      <c r="AM282" s="337"/>
      <c r="AN282" s="337"/>
      <c r="AO282" s="337"/>
      <c r="AP282" s="337"/>
      <c r="AQ282" s="337"/>
    </row>
    <row r="283" spans="3:43" s="26" customFormat="1" x14ac:dyDescent="0.3">
      <c r="C283" s="3"/>
      <c r="D283" s="3"/>
      <c r="E283" s="3"/>
      <c r="F283" s="3"/>
      <c r="G283" s="3"/>
      <c r="H283" s="3"/>
      <c r="I283" s="4"/>
      <c r="J283" s="4"/>
      <c r="K283" s="3"/>
      <c r="L283" s="3"/>
      <c r="M283" s="4"/>
      <c r="N283" s="4"/>
      <c r="O283" s="3"/>
      <c r="P283" s="4"/>
      <c r="Q283" s="3"/>
      <c r="R283" s="3"/>
      <c r="S283" s="228"/>
      <c r="T283" s="502"/>
      <c r="U283" s="495"/>
      <c r="V283" s="495"/>
      <c r="W283" s="531"/>
      <c r="X283" s="495"/>
      <c r="Y283" s="495"/>
      <c r="Z283" s="495"/>
      <c r="AA283" s="495"/>
      <c r="AB283" s="495"/>
      <c r="AC283" s="337"/>
      <c r="AD283" s="495"/>
      <c r="AE283" s="337"/>
      <c r="AF283" s="337"/>
      <c r="AG283" s="337"/>
      <c r="AH283" s="495"/>
      <c r="AI283" s="337"/>
      <c r="AJ283" s="531"/>
      <c r="AK283" s="337"/>
      <c r="AL283" s="337"/>
      <c r="AM283" s="337"/>
      <c r="AN283" s="337"/>
      <c r="AO283" s="337"/>
      <c r="AP283" s="337"/>
      <c r="AQ283" s="337"/>
    </row>
    <row r="284" spans="3:43" s="26" customFormat="1" x14ac:dyDescent="0.3">
      <c r="C284" s="3"/>
      <c r="D284" s="3"/>
      <c r="E284" s="3"/>
      <c r="F284" s="3"/>
      <c r="G284" s="3"/>
      <c r="H284" s="3"/>
      <c r="I284" s="4"/>
      <c r="J284" s="4"/>
      <c r="K284" s="3"/>
      <c r="L284" s="3"/>
      <c r="M284" s="4"/>
      <c r="N284" s="4"/>
      <c r="O284" s="3"/>
      <c r="P284" s="4"/>
      <c r="Q284" s="3"/>
      <c r="R284" s="3"/>
      <c r="S284" s="228"/>
      <c r="T284" s="502"/>
      <c r="U284" s="495"/>
      <c r="V284" s="495"/>
      <c r="W284" s="531"/>
      <c r="X284" s="495"/>
      <c r="Y284" s="495"/>
      <c r="Z284" s="495"/>
      <c r="AA284" s="495"/>
      <c r="AB284" s="495"/>
      <c r="AC284" s="337"/>
      <c r="AD284" s="495"/>
      <c r="AE284" s="337"/>
      <c r="AF284" s="337"/>
      <c r="AG284" s="337"/>
      <c r="AH284" s="495"/>
      <c r="AI284" s="337"/>
      <c r="AJ284" s="531"/>
      <c r="AK284" s="337"/>
      <c r="AL284" s="337"/>
      <c r="AM284" s="337"/>
      <c r="AN284" s="337"/>
      <c r="AO284" s="337"/>
      <c r="AP284" s="337"/>
      <c r="AQ284" s="337"/>
    </row>
    <row r="285" spans="3:43" s="26" customFormat="1" x14ac:dyDescent="0.3">
      <c r="C285" s="3"/>
      <c r="D285" s="3"/>
      <c r="E285" s="3"/>
      <c r="F285" s="3"/>
      <c r="G285" s="3"/>
      <c r="H285" s="3"/>
      <c r="I285" s="4"/>
      <c r="J285" s="4"/>
      <c r="K285" s="3"/>
      <c r="L285" s="3"/>
      <c r="M285" s="4"/>
      <c r="N285" s="4"/>
      <c r="O285" s="3"/>
      <c r="P285" s="4"/>
      <c r="Q285" s="3"/>
      <c r="R285" s="3"/>
      <c r="S285" s="228"/>
      <c r="T285" s="502"/>
      <c r="U285" s="495"/>
      <c r="V285" s="495"/>
      <c r="W285" s="531"/>
      <c r="X285" s="495"/>
      <c r="Y285" s="495"/>
      <c r="Z285" s="495"/>
      <c r="AA285" s="495"/>
      <c r="AB285" s="495"/>
      <c r="AC285" s="337"/>
      <c r="AD285" s="495"/>
      <c r="AE285" s="337"/>
      <c r="AF285" s="337"/>
      <c r="AG285" s="337"/>
      <c r="AH285" s="495"/>
      <c r="AI285" s="337"/>
      <c r="AJ285" s="531"/>
      <c r="AK285" s="337"/>
      <c r="AL285" s="337"/>
      <c r="AM285" s="337"/>
      <c r="AN285" s="337"/>
      <c r="AO285" s="337"/>
      <c r="AP285" s="337"/>
      <c r="AQ285" s="337"/>
    </row>
    <row r="286" spans="3:43" s="26" customFormat="1" x14ac:dyDescent="0.3">
      <c r="C286" s="3"/>
      <c r="D286" s="3"/>
      <c r="E286" s="3"/>
      <c r="F286" s="3"/>
      <c r="G286" s="3"/>
      <c r="H286" s="3"/>
      <c r="I286" s="4"/>
      <c r="J286" s="4"/>
      <c r="K286" s="3"/>
      <c r="L286" s="3"/>
      <c r="M286" s="4"/>
      <c r="N286" s="4"/>
      <c r="O286" s="3"/>
      <c r="P286" s="4"/>
      <c r="Q286" s="3"/>
      <c r="R286" s="3"/>
      <c r="S286" s="228"/>
      <c r="T286" s="502"/>
      <c r="U286" s="495"/>
      <c r="V286" s="495"/>
      <c r="W286" s="531"/>
      <c r="X286" s="495"/>
      <c r="Y286" s="495"/>
      <c r="Z286" s="495"/>
      <c r="AA286" s="495"/>
      <c r="AB286" s="495"/>
      <c r="AC286" s="337"/>
      <c r="AD286" s="495"/>
      <c r="AE286" s="337"/>
      <c r="AF286" s="337"/>
      <c r="AG286" s="337"/>
      <c r="AH286" s="495"/>
      <c r="AI286" s="337"/>
      <c r="AJ286" s="531"/>
      <c r="AK286" s="337"/>
      <c r="AL286" s="337"/>
      <c r="AM286" s="337"/>
      <c r="AN286" s="337"/>
      <c r="AO286" s="337"/>
      <c r="AP286" s="337"/>
      <c r="AQ286" s="337"/>
    </row>
    <row r="287" spans="3:43" s="26" customFormat="1" x14ac:dyDescent="0.3">
      <c r="C287" s="3"/>
      <c r="D287" s="3"/>
      <c r="E287" s="3"/>
      <c r="F287" s="3"/>
      <c r="G287" s="3"/>
      <c r="H287" s="3"/>
      <c r="I287" s="4"/>
      <c r="J287" s="4"/>
      <c r="K287" s="3"/>
      <c r="L287" s="3"/>
      <c r="M287" s="4"/>
      <c r="N287" s="4"/>
      <c r="O287" s="3"/>
      <c r="P287" s="4"/>
      <c r="Q287" s="3"/>
      <c r="R287" s="3"/>
      <c r="S287" s="228"/>
      <c r="T287" s="502"/>
      <c r="U287" s="495"/>
      <c r="V287" s="495"/>
      <c r="W287" s="531"/>
      <c r="X287" s="495"/>
      <c r="Y287" s="495"/>
      <c r="Z287" s="495"/>
      <c r="AA287" s="495"/>
      <c r="AB287" s="495"/>
      <c r="AC287" s="337"/>
      <c r="AD287" s="495"/>
      <c r="AE287" s="337"/>
      <c r="AF287" s="337"/>
      <c r="AG287" s="337"/>
      <c r="AH287" s="495"/>
      <c r="AI287" s="337"/>
      <c r="AJ287" s="531"/>
      <c r="AK287" s="337"/>
      <c r="AL287" s="337"/>
      <c r="AM287" s="337"/>
      <c r="AN287" s="337"/>
      <c r="AO287" s="337"/>
      <c r="AP287" s="337"/>
      <c r="AQ287" s="337"/>
    </row>
    <row r="288" spans="3:43" s="26" customFormat="1" x14ac:dyDescent="0.3">
      <c r="C288" s="3"/>
      <c r="D288" s="3"/>
      <c r="E288" s="3"/>
      <c r="F288" s="3"/>
      <c r="G288" s="3"/>
      <c r="H288" s="3"/>
      <c r="I288" s="4"/>
      <c r="J288" s="4"/>
      <c r="K288" s="3"/>
      <c r="L288" s="3"/>
      <c r="M288" s="4"/>
      <c r="N288" s="4"/>
      <c r="O288" s="3"/>
      <c r="P288" s="4"/>
      <c r="Q288" s="3"/>
      <c r="R288" s="3"/>
      <c r="S288" s="228"/>
      <c r="T288" s="502"/>
      <c r="U288" s="495"/>
      <c r="V288" s="495"/>
      <c r="W288" s="531"/>
      <c r="X288" s="495"/>
      <c r="Y288" s="495"/>
      <c r="Z288" s="495"/>
      <c r="AA288" s="495"/>
      <c r="AB288" s="495"/>
      <c r="AC288" s="337"/>
      <c r="AD288" s="495"/>
      <c r="AE288" s="337"/>
      <c r="AF288" s="337"/>
      <c r="AG288" s="337"/>
      <c r="AH288" s="495"/>
      <c r="AI288" s="337"/>
      <c r="AJ288" s="531"/>
      <c r="AK288" s="337"/>
      <c r="AL288" s="337"/>
      <c r="AM288" s="337"/>
      <c r="AN288" s="337"/>
      <c r="AO288" s="337"/>
      <c r="AP288" s="337"/>
      <c r="AQ288" s="337"/>
    </row>
    <row r="289" spans="3:43" s="26" customFormat="1" x14ac:dyDescent="0.3">
      <c r="C289" s="3"/>
      <c r="D289" s="3"/>
      <c r="E289" s="3"/>
      <c r="F289" s="3"/>
      <c r="G289" s="3"/>
      <c r="H289" s="3"/>
      <c r="I289" s="4"/>
      <c r="J289" s="4"/>
      <c r="K289" s="3"/>
      <c r="L289" s="3"/>
      <c r="M289" s="4"/>
      <c r="N289" s="4"/>
      <c r="O289" s="3"/>
      <c r="P289" s="4"/>
      <c r="Q289" s="3"/>
      <c r="R289" s="3"/>
      <c r="S289" s="228"/>
      <c r="T289" s="502"/>
      <c r="U289" s="495"/>
      <c r="V289" s="495"/>
      <c r="W289" s="531"/>
      <c r="X289" s="495"/>
      <c r="Y289" s="495"/>
      <c r="Z289" s="495"/>
      <c r="AA289" s="495"/>
      <c r="AB289" s="495"/>
      <c r="AC289" s="337"/>
      <c r="AD289" s="495"/>
      <c r="AE289" s="337"/>
      <c r="AF289" s="337"/>
      <c r="AG289" s="337"/>
      <c r="AH289" s="495"/>
      <c r="AI289" s="337"/>
      <c r="AJ289" s="531"/>
      <c r="AK289" s="337"/>
      <c r="AL289" s="337"/>
      <c r="AM289" s="337"/>
      <c r="AN289" s="337"/>
      <c r="AO289" s="337"/>
      <c r="AP289" s="337"/>
      <c r="AQ289" s="337"/>
    </row>
    <row r="290" spans="3:43" s="26" customFormat="1" x14ac:dyDescent="0.3">
      <c r="C290" s="3"/>
      <c r="D290" s="3"/>
      <c r="E290" s="3"/>
      <c r="F290" s="3"/>
      <c r="G290" s="3"/>
      <c r="H290" s="3"/>
      <c r="I290" s="4"/>
      <c r="J290" s="4"/>
      <c r="K290" s="3"/>
      <c r="L290" s="3"/>
      <c r="M290" s="4"/>
      <c r="N290" s="4"/>
      <c r="O290" s="3"/>
      <c r="P290" s="4"/>
      <c r="Q290" s="3"/>
      <c r="R290" s="3"/>
      <c r="S290" s="228"/>
      <c r="T290" s="502"/>
      <c r="U290" s="495"/>
      <c r="V290" s="495"/>
      <c r="W290" s="531"/>
      <c r="X290" s="495"/>
      <c r="Y290" s="495"/>
      <c r="Z290" s="495"/>
      <c r="AA290" s="495"/>
      <c r="AB290" s="495"/>
      <c r="AC290" s="337"/>
      <c r="AD290" s="495"/>
      <c r="AE290" s="337"/>
      <c r="AF290" s="337"/>
      <c r="AG290" s="337"/>
      <c r="AH290" s="495"/>
      <c r="AI290" s="337"/>
      <c r="AJ290" s="531"/>
      <c r="AK290" s="337"/>
      <c r="AL290" s="337"/>
      <c r="AM290" s="337"/>
      <c r="AN290" s="337"/>
      <c r="AO290" s="337"/>
      <c r="AP290" s="337"/>
      <c r="AQ290" s="337"/>
    </row>
    <row r="291" spans="3:43" s="26" customFormat="1" x14ac:dyDescent="0.3">
      <c r="C291" s="3"/>
      <c r="D291" s="3"/>
      <c r="E291" s="3"/>
      <c r="F291" s="3"/>
      <c r="G291" s="3"/>
      <c r="H291" s="3"/>
      <c r="I291" s="4"/>
      <c r="J291" s="4"/>
      <c r="K291" s="3"/>
      <c r="L291" s="3"/>
      <c r="M291" s="4"/>
      <c r="N291" s="4"/>
      <c r="O291" s="3"/>
      <c r="P291" s="4"/>
      <c r="Q291" s="3"/>
      <c r="R291" s="3"/>
      <c r="S291" s="228"/>
      <c r="T291" s="502"/>
      <c r="U291" s="495"/>
      <c r="V291" s="495"/>
      <c r="W291" s="531"/>
      <c r="X291" s="495"/>
      <c r="Y291" s="495"/>
      <c r="Z291" s="495"/>
      <c r="AA291" s="495"/>
      <c r="AB291" s="495"/>
      <c r="AC291" s="337"/>
      <c r="AD291" s="495"/>
      <c r="AE291" s="337"/>
      <c r="AF291" s="337"/>
      <c r="AG291" s="337"/>
      <c r="AH291" s="495"/>
      <c r="AI291" s="337"/>
      <c r="AJ291" s="531"/>
      <c r="AK291" s="337"/>
      <c r="AL291" s="337"/>
      <c r="AM291" s="337"/>
      <c r="AN291" s="337"/>
      <c r="AO291" s="337"/>
      <c r="AP291" s="337"/>
      <c r="AQ291" s="337"/>
    </row>
    <row r="292" spans="3:43" s="26" customFormat="1" x14ac:dyDescent="0.3">
      <c r="C292" s="3"/>
      <c r="D292" s="3"/>
      <c r="E292" s="3"/>
      <c r="F292" s="3"/>
      <c r="G292" s="3"/>
      <c r="H292" s="3"/>
      <c r="I292" s="4"/>
      <c r="J292" s="4"/>
      <c r="K292" s="3"/>
      <c r="L292" s="3"/>
      <c r="M292" s="4"/>
      <c r="N292" s="4"/>
      <c r="O292" s="3"/>
      <c r="P292" s="4"/>
      <c r="Q292" s="3"/>
      <c r="R292" s="3"/>
      <c r="S292" s="228"/>
      <c r="T292" s="502"/>
      <c r="U292" s="495"/>
      <c r="V292" s="495"/>
      <c r="W292" s="531"/>
      <c r="X292" s="495"/>
      <c r="Y292" s="495"/>
      <c r="Z292" s="495"/>
      <c r="AA292" s="495"/>
      <c r="AB292" s="495"/>
      <c r="AC292" s="337"/>
      <c r="AD292" s="495"/>
      <c r="AE292" s="337"/>
      <c r="AF292" s="337"/>
      <c r="AG292" s="337"/>
      <c r="AH292" s="495"/>
      <c r="AI292" s="337"/>
      <c r="AJ292" s="531"/>
      <c r="AK292" s="337"/>
      <c r="AL292" s="337"/>
      <c r="AM292" s="337"/>
      <c r="AN292" s="337"/>
      <c r="AO292" s="337"/>
      <c r="AP292" s="337"/>
      <c r="AQ292" s="337"/>
    </row>
    <row r="293" spans="3:43" s="26" customFormat="1" x14ac:dyDescent="0.3">
      <c r="C293" s="3"/>
      <c r="D293" s="3"/>
      <c r="E293" s="3"/>
      <c r="F293" s="3"/>
      <c r="G293" s="3"/>
      <c r="H293" s="3"/>
      <c r="I293" s="4"/>
      <c r="J293" s="4"/>
      <c r="K293" s="3"/>
      <c r="L293" s="3"/>
      <c r="M293" s="4"/>
      <c r="N293" s="4"/>
      <c r="O293" s="3"/>
      <c r="P293" s="4"/>
      <c r="Q293" s="3"/>
      <c r="R293" s="3"/>
      <c r="S293" s="228"/>
      <c r="T293" s="502"/>
      <c r="U293" s="495"/>
      <c r="V293" s="495"/>
      <c r="W293" s="531"/>
      <c r="X293" s="495"/>
      <c r="Y293" s="495"/>
      <c r="Z293" s="495"/>
      <c r="AA293" s="495"/>
      <c r="AB293" s="495"/>
      <c r="AC293" s="337"/>
      <c r="AD293" s="495"/>
      <c r="AE293" s="337"/>
      <c r="AF293" s="337"/>
      <c r="AG293" s="337"/>
      <c r="AH293" s="495"/>
      <c r="AI293" s="337"/>
      <c r="AJ293" s="531"/>
      <c r="AK293" s="337"/>
      <c r="AL293" s="337"/>
      <c r="AM293" s="337"/>
      <c r="AN293" s="337"/>
      <c r="AO293" s="337"/>
      <c r="AP293" s="337"/>
      <c r="AQ293" s="337"/>
    </row>
    <row r="294" spans="3:43" s="26" customFormat="1" x14ac:dyDescent="0.3">
      <c r="C294" s="3"/>
      <c r="D294" s="3"/>
      <c r="E294" s="3"/>
      <c r="F294" s="3"/>
      <c r="G294" s="3"/>
      <c r="H294" s="3"/>
      <c r="I294" s="4"/>
      <c r="J294" s="4"/>
      <c r="K294" s="3"/>
      <c r="L294" s="3"/>
      <c r="M294" s="4"/>
      <c r="N294" s="4"/>
      <c r="O294" s="3"/>
      <c r="P294" s="4"/>
      <c r="Q294" s="3"/>
      <c r="R294" s="3"/>
      <c r="S294" s="228"/>
      <c r="T294" s="502"/>
      <c r="U294" s="495"/>
      <c r="V294" s="495"/>
      <c r="W294" s="531"/>
      <c r="X294" s="495"/>
      <c r="Y294" s="495"/>
      <c r="Z294" s="495"/>
      <c r="AA294" s="495"/>
      <c r="AB294" s="495"/>
      <c r="AC294" s="337"/>
      <c r="AD294" s="495"/>
      <c r="AE294" s="337"/>
      <c r="AF294" s="337"/>
      <c r="AG294" s="337"/>
      <c r="AH294" s="495"/>
      <c r="AI294" s="337"/>
      <c r="AJ294" s="531"/>
      <c r="AK294" s="337"/>
      <c r="AL294" s="337"/>
      <c r="AM294" s="337"/>
      <c r="AN294" s="337"/>
      <c r="AO294" s="337"/>
      <c r="AP294" s="337"/>
      <c r="AQ294" s="337"/>
    </row>
    <row r="295" spans="3:43" s="26" customFormat="1" x14ac:dyDescent="0.3">
      <c r="C295" s="3"/>
      <c r="D295" s="3"/>
      <c r="E295" s="3"/>
      <c r="F295" s="3"/>
      <c r="G295" s="3"/>
      <c r="H295" s="3"/>
      <c r="I295" s="4"/>
      <c r="J295" s="4"/>
      <c r="K295" s="3"/>
      <c r="L295" s="3"/>
      <c r="M295" s="4"/>
      <c r="N295" s="4"/>
      <c r="O295" s="3"/>
      <c r="P295" s="4"/>
      <c r="Q295" s="3"/>
      <c r="R295" s="3"/>
      <c r="S295" s="228"/>
      <c r="T295" s="502"/>
      <c r="U295" s="495"/>
      <c r="V295" s="495"/>
      <c r="W295" s="531"/>
      <c r="X295" s="495"/>
      <c r="Y295" s="495"/>
      <c r="Z295" s="495"/>
      <c r="AA295" s="495"/>
      <c r="AB295" s="495"/>
      <c r="AC295" s="337"/>
      <c r="AD295" s="495"/>
      <c r="AE295" s="337"/>
      <c r="AF295" s="337"/>
      <c r="AG295" s="337"/>
      <c r="AH295" s="495"/>
      <c r="AI295" s="337"/>
      <c r="AJ295" s="531"/>
      <c r="AK295" s="337"/>
      <c r="AL295" s="337"/>
      <c r="AM295" s="337"/>
      <c r="AN295" s="337"/>
      <c r="AO295" s="337"/>
      <c r="AP295" s="337"/>
      <c r="AQ295" s="337"/>
    </row>
    <row r="296" spans="3:43" s="26" customFormat="1" x14ac:dyDescent="0.3">
      <c r="C296" s="3"/>
      <c r="D296" s="3"/>
      <c r="E296" s="3"/>
      <c r="F296" s="3"/>
      <c r="G296" s="3"/>
      <c r="H296" s="3"/>
      <c r="I296" s="4"/>
      <c r="J296" s="4"/>
      <c r="K296" s="3"/>
      <c r="L296" s="3"/>
      <c r="M296" s="4"/>
      <c r="N296" s="4"/>
      <c r="O296" s="3"/>
      <c r="P296" s="4"/>
      <c r="Q296" s="3"/>
      <c r="R296" s="3"/>
      <c r="S296" s="228"/>
      <c r="T296" s="502"/>
      <c r="U296" s="495"/>
      <c r="V296" s="495"/>
      <c r="W296" s="531"/>
      <c r="X296" s="495"/>
      <c r="Y296" s="495"/>
      <c r="Z296" s="495"/>
      <c r="AA296" s="495"/>
      <c r="AB296" s="495"/>
      <c r="AC296" s="337"/>
      <c r="AD296" s="495"/>
      <c r="AE296" s="337"/>
      <c r="AF296" s="337"/>
      <c r="AG296" s="337"/>
      <c r="AH296" s="495"/>
      <c r="AI296" s="337"/>
      <c r="AJ296" s="531"/>
      <c r="AK296" s="337"/>
      <c r="AL296" s="337"/>
      <c r="AM296" s="337"/>
      <c r="AN296" s="337"/>
      <c r="AO296" s="337"/>
      <c r="AP296" s="337"/>
      <c r="AQ296" s="337"/>
    </row>
    <row r="297" spans="3:43" s="26" customFormat="1" x14ac:dyDescent="0.3">
      <c r="C297" s="3"/>
      <c r="D297" s="3"/>
      <c r="E297" s="3"/>
      <c r="F297" s="3"/>
      <c r="G297" s="3"/>
      <c r="H297" s="3"/>
      <c r="I297" s="4"/>
      <c r="J297" s="4"/>
      <c r="K297" s="3"/>
      <c r="L297" s="3"/>
      <c r="M297" s="4"/>
      <c r="N297" s="4"/>
      <c r="O297" s="3"/>
      <c r="P297" s="4"/>
      <c r="Q297" s="3"/>
      <c r="R297" s="3"/>
      <c r="S297" s="228"/>
      <c r="T297" s="502"/>
      <c r="U297" s="495"/>
      <c r="V297" s="495"/>
      <c r="W297" s="531"/>
      <c r="X297" s="495"/>
      <c r="Y297" s="495"/>
      <c r="Z297" s="495"/>
      <c r="AA297" s="495"/>
      <c r="AB297" s="495"/>
      <c r="AC297" s="337"/>
      <c r="AD297" s="495"/>
      <c r="AE297" s="337"/>
      <c r="AF297" s="337"/>
      <c r="AG297" s="337"/>
      <c r="AH297" s="495"/>
      <c r="AI297" s="337"/>
      <c r="AJ297" s="531"/>
      <c r="AK297" s="337"/>
      <c r="AL297" s="337"/>
      <c r="AM297" s="337"/>
      <c r="AN297" s="337"/>
      <c r="AO297" s="337"/>
      <c r="AP297" s="337"/>
      <c r="AQ297" s="337"/>
    </row>
    <row r="298" spans="3:43" s="26" customFormat="1" x14ac:dyDescent="0.3">
      <c r="C298" s="3"/>
      <c r="D298" s="3"/>
      <c r="E298" s="3"/>
      <c r="F298" s="3"/>
      <c r="G298" s="3"/>
      <c r="H298" s="3"/>
      <c r="I298" s="4"/>
      <c r="J298" s="4"/>
      <c r="K298" s="3"/>
      <c r="L298" s="3"/>
      <c r="M298" s="4"/>
      <c r="N298" s="4"/>
      <c r="O298" s="3"/>
      <c r="P298" s="4"/>
      <c r="Q298" s="3"/>
      <c r="R298" s="3"/>
      <c r="S298" s="228"/>
      <c r="T298" s="502"/>
      <c r="U298" s="495"/>
      <c r="V298" s="495"/>
      <c r="W298" s="531"/>
      <c r="X298" s="495"/>
      <c r="Y298" s="495"/>
      <c r="Z298" s="495"/>
      <c r="AA298" s="495"/>
      <c r="AB298" s="495"/>
      <c r="AC298" s="337"/>
      <c r="AD298" s="495"/>
      <c r="AE298" s="337"/>
      <c r="AF298" s="337"/>
      <c r="AG298" s="337"/>
      <c r="AH298" s="495"/>
      <c r="AI298" s="337"/>
      <c r="AJ298" s="531"/>
      <c r="AK298" s="337"/>
      <c r="AL298" s="337"/>
      <c r="AM298" s="337"/>
      <c r="AN298" s="337"/>
      <c r="AO298" s="337"/>
      <c r="AP298" s="337"/>
      <c r="AQ298" s="337"/>
    </row>
    <row r="299" spans="3:43" s="26" customFormat="1" x14ac:dyDescent="0.3">
      <c r="C299" s="3"/>
      <c r="D299" s="3"/>
      <c r="E299" s="3"/>
      <c r="F299" s="3"/>
      <c r="G299" s="3"/>
      <c r="H299" s="3"/>
      <c r="I299" s="4"/>
      <c r="J299" s="4"/>
      <c r="K299" s="3"/>
      <c r="L299" s="3"/>
      <c r="M299" s="4"/>
      <c r="N299" s="4"/>
      <c r="O299" s="3"/>
      <c r="P299" s="4"/>
      <c r="Q299" s="3"/>
      <c r="R299" s="3"/>
      <c r="S299" s="228"/>
      <c r="T299" s="502"/>
      <c r="U299" s="495"/>
      <c r="V299" s="495"/>
      <c r="W299" s="531"/>
      <c r="X299" s="495"/>
      <c r="Y299" s="495"/>
      <c r="Z299" s="495"/>
      <c r="AA299" s="495"/>
      <c r="AB299" s="495"/>
      <c r="AC299" s="337"/>
      <c r="AD299" s="495"/>
      <c r="AE299" s="337"/>
      <c r="AF299" s="337"/>
      <c r="AG299" s="337"/>
      <c r="AH299" s="495"/>
      <c r="AI299" s="337"/>
      <c r="AJ299" s="531"/>
      <c r="AK299" s="337"/>
      <c r="AL299" s="337"/>
      <c r="AM299" s="337"/>
      <c r="AN299" s="337"/>
      <c r="AO299" s="337"/>
      <c r="AP299" s="337"/>
      <c r="AQ299" s="337"/>
    </row>
    <row r="300" spans="3:43" s="26" customFormat="1" x14ac:dyDescent="0.3">
      <c r="C300" s="3"/>
      <c r="D300" s="3"/>
      <c r="E300" s="3"/>
      <c r="F300" s="3"/>
      <c r="G300" s="3"/>
      <c r="H300" s="3"/>
      <c r="I300" s="4"/>
      <c r="J300" s="4"/>
      <c r="K300" s="3"/>
      <c r="L300" s="3"/>
      <c r="M300" s="4"/>
      <c r="N300" s="4"/>
      <c r="O300" s="3"/>
      <c r="P300" s="4"/>
      <c r="Q300" s="3"/>
      <c r="R300" s="3"/>
      <c r="S300" s="228"/>
      <c r="T300" s="502"/>
      <c r="U300" s="495"/>
      <c r="V300" s="495"/>
      <c r="W300" s="531"/>
      <c r="X300" s="495"/>
      <c r="Y300" s="495"/>
      <c r="Z300" s="495"/>
      <c r="AA300" s="495"/>
      <c r="AB300" s="495"/>
      <c r="AC300" s="337"/>
      <c r="AD300" s="495"/>
      <c r="AE300" s="337"/>
      <c r="AF300" s="337"/>
      <c r="AG300" s="337"/>
      <c r="AH300" s="495"/>
      <c r="AI300" s="337"/>
      <c r="AJ300" s="531"/>
      <c r="AK300" s="337"/>
      <c r="AL300" s="337"/>
      <c r="AM300" s="337"/>
      <c r="AN300" s="337"/>
      <c r="AO300" s="337"/>
      <c r="AP300" s="337"/>
      <c r="AQ300" s="337"/>
    </row>
    <row r="301" spans="3:43" s="26" customFormat="1" x14ac:dyDescent="0.3">
      <c r="C301" s="3"/>
      <c r="D301" s="3"/>
      <c r="E301" s="3"/>
      <c r="F301" s="3"/>
      <c r="G301" s="3"/>
      <c r="H301" s="3"/>
      <c r="I301" s="4"/>
      <c r="J301" s="4"/>
      <c r="K301" s="3"/>
      <c r="L301" s="3"/>
      <c r="M301" s="4"/>
      <c r="N301" s="4"/>
      <c r="O301" s="3"/>
      <c r="P301" s="4"/>
      <c r="Q301" s="3"/>
      <c r="R301" s="3"/>
      <c r="S301" s="228"/>
      <c r="T301" s="502"/>
      <c r="U301" s="495"/>
      <c r="V301" s="495"/>
      <c r="W301" s="531"/>
      <c r="X301" s="495"/>
      <c r="Y301" s="495"/>
      <c r="Z301" s="495"/>
      <c r="AA301" s="495"/>
      <c r="AB301" s="495"/>
      <c r="AC301" s="337"/>
      <c r="AD301" s="495"/>
      <c r="AE301" s="337"/>
      <c r="AF301" s="337"/>
      <c r="AG301" s="337"/>
      <c r="AH301" s="495"/>
      <c r="AI301" s="337"/>
      <c r="AJ301" s="531"/>
      <c r="AK301" s="337"/>
      <c r="AL301" s="337"/>
      <c r="AM301" s="337"/>
      <c r="AN301" s="337"/>
      <c r="AO301" s="337"/>
      <c r="AP301" s="337"/>
      <c r="AQ301" s="337"/>
    </row>
    <row r="302" spans="3:43" s="26" customFormat="1" x14ac:dyDescent="0.3">
      <c r="C302" s="3"/>
      <c r="D302" s="3"/>
      <c r="E302" s="3"/>
      <c r="F302" s="3"/>
      <c r="G302" s="3"/>
      <c r="H302" s="3"/>
      <c r="I302" s="4"/>
      <c r="J302" s="4"/>
      <c r="K302" s="3"/>
      <c r="L302" s="3"/>
      <c r="M302" s="4"/>
      <c r="N302" s="4"/>
      <c r="O302" s="3"/>
      <c r="P302" s="4"/>
      <c r="Q302" s="3"/>
      <c r="R302" s="3"/>
      <c r="S302" s="228"/>
      <c r="T302" s="502"/>
      <c r="U302" s="495"/>
      <c r="V302" s="495"/>
      <c r="W302" s="531"/>
      <c r="X302" s="495"/>
      <c r="Y302" s="495"/>
      <c r="Z302" s="495"/>
      <c r="AA302" s="495"/>
      <c r="AB302" s="495"/>
      <c r="AC302" s="337"/>
      <c r="AD302" s="495"/>
      <c r="AE302" s="337"/>
      <c r="AF302" s="337"/>
      <c r="AG302" s="337"/>
      <c r="AH302" s="495"/>
      <c r="AI302" s="337"/>
      <c r="AJ302" s="531"/>
      <c r="AK302" s="337"/>
      <c r="AL302" s="337"/>
      <c r="AM302" s="337"/>
      <c r="AN302" s="337"/>
      <c r="AO302" s="337"/>
      <c r="AP302" s="337"/>
      <c r="AQ302" s="337"/>
    </row>
    <row r="303" spans="3:43" s="26" customFormat="1" x14ac:dyDescent="0.3">
      <c r="C303" s="3"/>
      <c r="D303" s="3"/>
      <c r="E303" s="3"/>
      <c r="F303" s="3"/>
      <c r="G303" s="3"/>
      <c r="H303" s="3"/>
      <c r="I303" s="4"/>
      <c r="J303" s="4"/>
      <c r="K303" s="3"/>
      <c r="L303" s="3"/>
      <c r="M303" s="4"/>
      <c r="N303" s="4"/>
      <c r="O303" s="3"/>
      <c r="P303" s="4"/>
      <c r="Q303" s="3"/>
      <c r="R303" s="3"/>
      <c r="S303" s="228"/>
      <c r="T303" s="502"/>
      <c r="U303" s="495"/>
      <c r="V303" s="495"/>
      <c r="W303" s="531"/>
      <c r="X303" s="495"/>
      <c r="Y303" s="495"/>
      <c r="Z303" s="495"/>
      <c r="AA303" s="495"/>
      <c r="AB303" s="495"/>
      <c r="AC303" s="337"/>
      <c r="AD303" s="495"/>
      <c r="AE303" s="337"/>
      <c r="AF303" s="337"/>
      <c r="AG303" s="337"/>
      <c r="AH303" s="495"/>
      <c r="AI303" s="337"/>
      <c r="AJ303" s="531"/>
      <c r="AK303" s="337"/>
      <c r="AL303" s="337"/>
      <c r="AM303" s="337"/>
      <c r="AN303" s="337"/>
      <c r="AO303" s="337"/>
      <c r="AP303" s="337"/>
      <c r="AQ303" s="337"/>
    </row>
    <row r="304" spans="3:43" s="26" customFormat="1" x14ac:dyDescent="0.3">
      <c r="C304" s="3"/>
      <c r="D304" s="3"/>
      <c r="E304" s="3"/>
      <c r="F304" s="3"/>
      <c r="G304" s="3"/>
      <c r="H304" s="3"/>
      <c r="I304" s="4"/>
      <c r="J304" s="4"/>
      <c r="K304" s="3"/>
      <c r="L304" s="3"/>
      <c r="M304" s="4"/>
      <c r="N304" s="4"/>
      <c r="O304" s="3"/>
      <c r="P304" s="4"/>
      <c r="Q304" s="3"/>
      <c r="R304" s="3"/>
      <c r="S304" s="228"/>
      <c r="T304" s="502"/>
      <c r="U304" s="495"/>
      <c r="V304" s="495"/>
      <c r="W304" s="531"/>
      <c r="X304" s="495"/>
      <c r="Y304" s="495"/>
      <c r="Z304" s="495"/>
      <c r="AA304" s="495"/>
      <c r="AB304" s="495"/>
      <c r="AC304" s="337"/>
      <c r="AD304" s="495"/>
      <c r="AE304" s="337"/>
      <c r="AF304" s="337"/>
      <c r="AG304" s="337"/>
      <c r="AH304" s="495"/>
      <c r="AI304" s="337"/>
      <c r="AJ304" s="531"/>
      <c r="AK304" s="337"/>
      <c r="AL304" s="337"/>
      <c r="AM304" s="337"/>
      <c r="AN304" s="337"/>
      <c r="AO304" s="337"/>
      <c r="AP304" s="337"/>
      <c r="AQ304" s="337"/>
    </row>
    <row r="305" spans="3:43" s="26" customFormat="1" x14ac:dyDescent="0.3">
      <c r="C305" s="3"/>
      <c r="D305" s="3"/>
      <c r="E305" s="3"/>
      <c r="F305" s="3"/>
      <c r="G305" s="3"/>
      <c r="H305" s="3"/>
      <c r="I305" s="4"/>
      <c r="J305" s="4"/>
      <c r="K305" s="3"/>
      <c r="L305" s="3"/>
      <c r="M305" s="4"/>
      <c r="N305" s="4"/>
      <c r="O305" s="3"/>
      <c r="P305" s="4"/>
      <c r="Q305" s="3"/>
      <c r="R305" s="3"/>
      <c r="S305" s="228"/>
      <c r="T305" s="502"/>
      <c r="U305" s="495"/>
      <c r="V305" s="495"/>
      <c r="W305" s="531"/>
      <c r="X305" s="495"/>
      <c r="Y305" s="495"/>
      <c r="Z305" s="495"/>
      <c r="AA305" s="495"/>
      <c r="AB305" s="495"/>
      <c r="AC305" s="337"/>
      <c r="AD305" s="495"/>
      <c r="AE305" s="337"/>
      <c r="AF305" s="337"/>
      <c r="AG305" s="337"/>
      <c r="AH305" s="495"/>
      <c r="AI305" s="337"/>
      <c r="AJ305" s="531"/>
      <c r="AK305" s="337"/>
      <c r="AL305" s="337"/>
      <c r="AM305" s="337"/>
      <c r="AN305" s="337"/>
      <c r="AO305" s="337"/>
      <c r="AP305" s="337"/>
      <c r="AQ305" s="337"/>
    </row>
    <row r="306" spans="3:43" s="26" customFormat="1" x14ac:dyDescent="0.3">
      <c r="C306" s="3"/>
      <c r="D306" s="3"/>
      <c r="E306" s="3"/>
      <c r="F306" s="3"/>
      <c r="G306" s="3"/>
      <c r="H306" s="3"/>
      <c r="I306" s="4"/>
      <c r="J306" s="4"/>
      <c r="K306" s="3"/>
      <c r="L306" s="3"/>
      <c r="M306" s="4"/>
      <c r="N306" s="4"/>
      <c r="O306" s="3"/>
      <c r="P306" s="4"/>
      <c r="Q306" s="3"/>
      <c r="R306" s="3"/>
      <c r="S306" s="228"/>
      <c r="T306" s="502"/>
      <c r="U306" s="495"/>
      <c r="V306" s="495"/>
      <c r="W306" s="531"/>
      <c r="X306" s="495"/>
      <c r="Y306" s="495"/>
      <c r="Z306" s="495"/>
      <c r="AA306" s="495"/>
      <c r="AB306" s="495"/>
      <c r="AC306" s="337"/>
      <c r="AD306" s="495"/>
      <c r="AE306" s="337"/>
      <c r="AF306" s="337"/>
      <c r="AG306" s="337"/>
      <c r="AH306" s="495"/>
      <c r="AI306" s="337"/>
      <c r="AJ306" s="531"/>
      <c r="AK306" s="337"/>
      <c r="AL306" s="337"/>
      <c r="AM306" s="337"/>
      <c r="AN306" s="337"/>
      <c r="AO306" s="337"/>
      <c r="AP306" s="337"/>
      <c r="AQ306" s="337"/>
    </row>
    <row r="307" spans="3:43" s="26" customFormat="1" x14ac:dyDescent="0.3">
      <c r="C307" s="3"/>
      <c r="D307" s="3"/>
      <c r="E307" s="3"/>
      <c r="F307" s="3"/>
      <c r="G307" s="3"/>
      <c r="H307" s="3"/>
      <c r="I307" s="4"/>
      <c r="J307" s="4"/>
      <c r="K307" s="3"/>
      <c r="L307" s="3"/>
      <c r="M307" s="4"/>
      <c r="N307" s="4"/>
      <c r="O307" s="3"/>
      <c r="P307" s="4"/>
      <c r="Q307" s="3"/>
      <c r="R307" s="3"/>
      <c r="S307" s="228"/>
      <c r="T307" s="502"/>
      <c r="U307" s="495"/>
      <c r="V307" s="495"/>
      <c r="W307" s="531"/>
      <c r="X307" s="495"/>
      <c r="Y307" s="495"/>
      <c r="Z307" s="495"/>
      <c r="AA307" s="495"/>
      <c r="AB307" s="495"/>
      <c r="AC307" s="337"/>
      <c r="AD307" s="495"/>
      <c r="AE307" s="337"/>
      <c r="AF307" s="337"/>
      <c r="AG307" s="337"/>
      <c r="AH307" s="495"/>
      <c r="AI307" s="337"/>
      <c r="AJ307" s="531"/>
      <c r="AK307" s="337"/>
      <c r="AL307" s="337"/>
      <c r="AM307" s="337"/>
      <c r="AN307" s="337"/>
      <c r="AO307" s="337"/>
      <c r="AP307" s="337"/>
      <c r="AQ307" s="337"/>
    </row>
    <row r="308" spans="3:43" s="26" customFormat="1" x14ac:dyDescent="0.3">
      <c r="C308" s="3"/>
      <c r="D308" s="3"/>
      <c r="E308" s="3"/>
      <c r="F308" s="3"/>
      <c r="G308" s="3"/>
      <c r="H308" s="3"/>
      <c r="I308" s="4"/>
      <c r="J308" s="4"/>
      <c r="K308" s="3"/>
      <c r="L308" s="3"/>
      <c r="M308" s="4"/>
      <c r="N308" s="4"/>
      <c r="O308" s="3"/>
      <c r="P308" s="4"/>
      <c r="Q308" s="3"/>
      <c r="R308" s="3"/>
      <c r="S308" s="228"/>
      <c r="T308" s="502"/>
      <c r="U308" s="495"/>
      <c r="V308" s="495"/>
      <c r="W308" s="531"/>
      <c r="X308" s="495"/>
      <c r="Y308" s="495"/>
      <c r="Z308" s="495"/>
      <c r="AA308" s="495"/>
      <c r="AB308" s="495"/>
      <c r="AC308" s="337"/>
      <c r="AD308" s="495"/>
      <c r="AE308" s="337"/>
      <c r="AF308" s="337"/>
      <c r="AG308" s="337"/>
      <c r="AH308" s="495"/>
      <c r="AI308" s="337"/>
      <c r="AJ308" s="531"/>
      <c r="AK308" s="337"/>
      <c r="AL308" s="337"/>
      <c r="AM308" s="337"/>
      <c r="AN308" s="337"/>
      <c r="AO308" s="337"/>
      <c r="AP308" s="337"/>
      <c r="AQ308" s="337"/>
    </row>
    <row r="309" spans="3:43" s="26" customFormat="1" x14ac:dyDescent="0.3">
      <c r="C309" s="3"/>
      <c r="D309" s="3"/>
      <c r="E309" s="3"/>
      <c r="F309" s="3"/>
      <c r="G309" s="3"/>
      <c r="H309" s="3"/>
      <c r="I309" s="4"/>
      <c r="J309" s="4"/>
      <c r="K309" s="3"/>
      <c r="L309" s="3"/>
      <c r="M309" s="4"/>
      <c r="N309" s="4"/>
      <c r="O309" s="3"/>
      <c r="P309" s="4"/>
      <c r="Q309" s="3"/>
      <c r="R309" s="3"/>
      <c r="S309" s="228"/>
      <c r="T309" s="502"/>
      <c r="U309" s="495"/>
      <c r="V309" s="495"/>
      <c r="W309" s="531"/>
      <c r="X309" s="495"/>
      <c r="Y309" s="495"/>
      <c r="Z309" s="495"/>
      <c r="AA309" s="495"/>
      <c r="AB309" s="495"/>
      <c r="AC309" s="337"/>
      <c r="AD309" s="495"/>
      <c r="AE309" s="337"/>
      <c r="AF309" s="337"/>
      <c r="AG309" s="337"/>
      <c r="AH309" s="495"/>
      <c r="AI309" s="337"/>
      <c r="AJ309" s="531"/>
      <c r="AK309" s="337"/>
      <c r="AL309" s="337"/>
      <c r="AM309" s="337"/>
      <c r="AN309" s="337"/>
      <c r="AO309" s="337"/>
      <c r="AP309" s="337"/>
      <c r="AQ309" s="337"/>
    </row>
    <row r="310" spans="3:43" s="26" customFormat="1" x14ac:dyDescent="0.3">
      <c r="C310" s="3"/>
      <c r="D310" s="3"/>
      <c r="E310" s="3"/>
      <c r="F310" s="3"/>
      <c r="G310" s="3"/>
      <c r="H310" s="3"/>
      <c r="I310" s="4"/>
      <c r="J310" s="4"/>
      <c r="K310" s="3"/>
      <c r="L310" s="3"/>
      <c r="M310" s="4"/>
      <c r="N310" s="4"/>
      <c r="O310" s="3"/>
      <c r="P310" s="4"/>
      <c r="Q310" s="3"/>
      <c r="R310" s="3"/>
      <c r="S310" s="228"/>
      <c r="T310" s="502"/>
      <c r="U310" s="495"/>
      <c r="V310" s="495"/>
      <c r="W310" s="531"/>
      <c r="X310" s="495"/>
      <c r="Y310" s="495"/>
      <c r="Z310" s="495"/>
      <c r="AA310" s="495"/>
      <c r="AB310" s="495"/>
      <c r="AC310" s="337"/>
      <c r="AD310" s="495"/>
      <c r="AE310" s="337"/>
      <c r="AF310" s="337"/>
      <c r="AG310" s="337"/>
      <c r="AH310" s="495"/>
      <c r="AI310" s="337"/>
      <c r="AJ310" s="531"/>
      <c r="AK310" s="337"/>
      <c r="AL310" s="337"/>
      <c r="AM310" s="337"/>
      <c r="AN310" s="337"/>
      <c r="AO310" s="337"/>
      <c r="AP310" s="337"/>
      <c r="AQ310" s="337"/>
    </row>
    <row r="311" spans="3:43" s="26" customFormat="1" x14ac:dyDescent="0.3">
      <c r="C311" s="3"/>
      <c r="D311" s="3"/>
      <c r="E311" s="3"/>
      <c r="F311" s="3"/>
      <c r="G311" s="3"/>
      <c r="H311" s="3"/>
      <c r="I311" s="4"/>
      <c r="J311" s="4"/>
      <c r="K311" s="3"/>
      <c r="L311" s="3"/>
      <c r="M311" s="4"/>
      <c r="N311" s="4"/>
      <c r="O311" s="3"/>
      <c r="P311" s="4"/>
      <c r="Q311" s="3"/>
      <c r="R311" s="3"/>
      <c r="S311" s="228"/>
      <c r="T311" s="502"/>
      <c r="U311" s="495"/>
      <c r="V311" s="495"/>
      <c r="W311" s="531"/>
      <c r="X311" s="495"/>
      <c r="Y311" s="495"/>
      <c r="Z311" s="495"/>
      <c r="AA311" s="495"/>
      <c r="AB311" s="495"/>
      <c r="AC311" s="337"/>
      <c r="AD311" s="495"/>
      <c r="AE311" s="337"/>
      <c r="AF311" s="337"/>
      <c r="AG311" s="337"/>
      <c r="AH311" s="495"/>
      <c r="AI311" s="337"/>
      <c r="AJ311" s="531"/>
      <c r="AK311" s="337"/>
      <c r="AL311" s="337"/>
      <c r="AM311" s="337"/>
      <c r="AN311" s="337"/>
      <c r="AO311" s="337"/>
      <c r="AP311" s="337"/>
      <c r="AQ311" s="337"/>
    </row>
    <row r="312" spans="3:43" s="26" customFormat="1" x14ac:dyDescent="0.3">
      <c r="C312" s="3"/>
      <c r="D312" s="3"/>
      <c r="E312" s="3"/>
      <c r="F312" s="3"/>
      <c r="G312" s="3"/>
      <c r="H312" s="3"/>
      <c r="I312" s="4"/>
      <c r="J312" s="4"/>
      <c r="K312" s="3"/>
      <c r="L312" s="3"/>
      <c r="M312" s="4"/>
      <c r="N312" s="4"/>
      <c r="O312" s="3"/>
      <c r="P312" s="4"/>
      <c r="Q312" s="3"/>
      <c r="R312" s="3"/>
      <c r="S312" s="228"/>
      <c r="T312" s="502"/>
      <c r="U312" s="495"/>
      <c r="V312" s="495"/>
      <c r="W312" s="531"/>
      <c r="X312" s="495"/>
      <c r="Y312" s="495"/>
      <c r="Z312" s="495"/>
      <c r="AA312" s="495"/>
      <c r="AB312" s="495"/>
      <c r="AC312" s="337"/>
      <c r="AD312" s="495"/>
      <c r="AE312" s="337"/>
      <c r="AF312" s="337"/>
      <c r="AG312" s="337"/>
      <c r="AH312" s="495"/>
      <c r="AI312" s="337"/>
      <c r="AJ312" s="531"/>
      <c r="AK312" s="337"/>
      <c r="AL312" s="337"/>
      <c r="AM312" s="337"/>
      <c r="AN312" s="337"/>
      <c r="AO312" s="337"/>
      <c r="AP312" s="337"/>
      <c r="AQ312" s="337"/>
    </row>
    <row r="313" spans="3:43" s="26" customFormat="1" x14ac:dyDescent="0.3">
      <c r="C313" s="3"/>
      <c r="D313" s="3"/>
      <c r="E313" s="3"/>
      <c r="F313" s="3"/>
      <c r="G313" s="3"/>
      <c r="H313" s="3"/>
      <c r="I313" s="4"/>
      <c r="J313" s="4"/>
      <c r="K313" s="3"/>
      <c r="L313" s="3"/>
      <c r="M313" s="4"/>
      <c r="N313" s="4"/>
      <c r="O313" s="3"/>
      <c r="P313" s="4"/>
      <c r="Q313" s="3"/>
      <c r="R313" s="3"/>
      <c r="S313" s="228"/>
      <c r="T313" s="502"/>
      <c r="U313" s="495"/>
      <c r="V313" s="495"/>
      <c r="W313" s="531"/>
      <c r="X313" s="495"/>
      <c r="Y313" s="495"/>
      <c r="Z313" s="495"/>
      <c r="AA313" s="495"/>
      <c r="AB313" s="495"/>
      <c r="AC313" s="337"/>
      <c r="AD313" s="495"/>
      <c r="AE313" s="337"/>
      <c r="AF313" s="337"/>
      <c r="AG313" s="337"/>
      <c r="AH313" s="495"/>
      <c r="AI313" s="337"/>
      <c r="AJ313" s="531"/>
      <c r="AK313" s="337"/>
      <c r="AL313" s="337"/>
      <c r="AM313" s="337"/>
      <c r="AN313" s="337"/>
      <c r="AO313" s="337"/>
      <c r="AP313" s="337"/>
      <c r="AQ313" s="337"/>
    </row>
    <row r="314" spans="3:43" s="26" customFormat="1" x14ac:dyDescent="0.3">
      <c r="C314" s="3"/>
      <c r="D314" s="3"/>
      <c r="E314" s="3"/>
      <c r="F314" s="3"/>
      <c r="G314" s="3"/>
      <c r="H314" s="3"/>
      <c r="I314" s="4"/>
      <c r="J314" s="4"/>
      <c r="K314" s="3"/>
      <c r="L314" s="3"/>
      <c r="M314" s="4"/>
      <c r="N314" s="4"/>
      <c r="O314" s="3"/>
      <c r="P314" s="4"/>
      <c r="Q314" s="3"/>
      <c r="R314" s="3"/>
      <c r="S314" s="228"/>
      <c r="T314" s="502"/>
      <c r="U314" s="495"/>
      <c r="V314" s="495"/>
      <c r="W314" s="531"/>
      <c r="X314" s="495"/>
      <c r="Y314" s="495"/>
      <c r="Z314" s="495"/>
      <c r="AA314" s="495"/>
      <c r="AB314" s="495"/>
      <c r="AC314" s="337"/>
      <c r="AD314" s="495"/>
      <c r="AE314" s="337"/>
      <c r="AF314" s="337"/>
      <c r="AG314" s="337"/>
      <c r="AH314" s="495"/>
      <c r="AI314" s="337"/>
      <c r="AJ314" s="531"/>
      <c r="AK314" s="337"/>
      <c r="AL314" s="337"/>
      <c r="AM314" s="337"/>
      <c r="AN314" s="337"/>
      <c r="AO314" s="337"/>
      <c r="AP314" s="337"/>
      <c r="AQ314" s="337"/>
    </row>
    <row r="315" spans="3:43" s="26" customFormat="1" x14ac:dyDescent="0.3">
      <c r="C315" s="3"/>
      <c r="D315" s="3"/>
      <c r="E315" s="3"/>
      <c r="F315" s="3"/>
      <c r="G315" s="3"/>
      <c r="H315" s="3"/>
      <c r="I315" s="4"/>
      <c r="J315" s="4"/>
      <c r="K315" s="3"/>
      <c r="L315" s="3"/>
      <c r="M315" s="4"/>
      <c r="N315" s="4"/>
      <c r="O315" s="3"/>
      <c r="P315" s="4"/>
      <c r="Q315" s="3"/>
      <c r="R315" s="3"/>
      <c r="S315" s="228"/>
      <c r="T315" s="502"/>
      <c r="U315" s="495"/>
      <c r="V315" s="495"/>
      <c r="W315" s="531"/>
      <c r="X315" s="495"/>
      <c r="Y315" s="495"/>
      <c r="Z315" s="495"/>
      <c r="AA315" s="495"/>
      <c r="AB315" s="495"/>
      <c r="AC315" s="337"/>
      <c r="AD315" s="495"/>
      <c r="AE315" s="337"/>
      <c r="AF315" s="337"/>
      <c r="AG315" s="337"/>
      <c r="AH315" s="495"/>
      <c r="AI315" s="337"/>
      <c r="AJ315" s="531"/>
      <c r="AK315" s="337"/>
      <c r="AL315" s="337"/>
      <c r="AM315" s="337"/>
      <c r="AN315" s="337"/>
      <c r="AO315" s="337"/>
      <c r="AP315" s="337"/>
      <c r="AQ315" s="337"/>
    </row>
    <row r="316" spans="3:43" s="26" customFormat="1" x14ac:dyDescent="0.3">
      <c r="C316" s="3"/>
      <c r="D316" s="3"/>
      <c r="E316" s="3"/>
      <c r="F316" s="3"/>
      <c r="G316" s="3"/>
      <c r="H316" s="3"/>
      <c r="I316" s="4"/>
      <c r="J316" s="4"/>
      <c r="K316" s="3"/>
      <c r="L316" s="3"/>
      <c r="M316" s="4"/>
      <c r="N316" s="4"/>
      <c r="O316" s="3"/>
      <c r="P316" s="4"/>
      <c r="Q316" s="3"/>
      <c r="R316" s="3"/>
      <c r="S316" s="228"/>
      <c r="T316" s="502"/>
      <c r="U316" s="495"/>
      <c r="V316" s="495"/>
      <c r="W316" s="531"/>
      <c r="X316" s="495"/>
      <c r="Y316" s="495"/>
      <c r="Z316" s="495"/>
      <c r="AA316" s="495"/>
      <c r="AB316" s="495"/>
      <c r="AC316" s="337"/>
      <c r="AD316" s="495"/>
      <c r="AE316" s="337"/>
      <c r="AF316" s="337"/>
      <c r="AG316" s="337"/>
      <c r="AH316" s="495"/>
      <c r="AI316" s="337"/>
      <c r="AJ316" s="531"/>
      <c r="AK316" s="337"/>
      <c r="AL316" s="337"/>
      <c r="AM316" s="337"/>
      <c r="AN316" s="337"/>
      <c r="AO316" s="337"/>
      <c r="AP316" s="337"/>
      <c r="AQ316" s="337"/>
    </row>
    <row r="317" spans="3:43" s="26" customFormat="1" x14ac:dyDescent="0.3">
      <c r="C317" s="3"/>
      <c r="D317" s="3"/>
      <c r="E317" s="3"/>
      <c r="F317" s="3"/>
      <c r="G317" s="3"/>
      <c r="H317" s="3"/>
      <c r="I317" s="4"/>
      <c r="J317" s="4"/>
      <c r="K317" s="3"/>
      <c r="L317" s="3"/>
      <c r="M317" s="4"/>
      <c r="N317" s="4"/>
      <c r="O317" s="3"/>
      <c r="P317" s="4"/>
      <c r="Q317" s="3"/>
      <c r="R317" s="3"/>
      <c r="S317" s="228"/>
      <c r="T317" s="502"/>
      <c r="U317" s="495"/>
      <c r="V317" s="495"/>
      <c r="W317" s="531"/>
      <c r="X317" s="495"/>
      <c r="Y317" s="495"/>
      <c r="Z317" s="495"/>
      <c r="AA317" s="495"/>
      <c r="AB317" s="495"/>
      <c r="AC317" s="337"/>
      <c r="AD317" s="495"/>
      <c r="AE317" s="337"/>
      <c r="AF317" s="337"/>
      <c r="AG317" s="337"/>
      <c r="AH317" s="495"/>
      <c r="AI317" s="337"/>
      <c r="AJ317" s="531"/>
      <c r="AK317" s="337"/>
      <c r="AL317" s="337"/>
      <c r="AM317" s="337"/>
      <c r="AN317" s="337"/>
      <c r="AO317" s="337"/>
      <c r="AP317" s="337"/>
      <c r="AQ317" s="337"/>
    </row>
    <row r="318" spans="3:43" s="26" customFormat="1" x14ac:dyDescent="0.3">
      <c r="C318" s="3"/>
      <c r="D318" s="3"/>
      <c r="E318" s="3"/>
      <c r="F318" s="3"/>
      <c r="G318" s="3"/>
      <c r="H318" s="3"/>
      <c r="I318" s="4"/>
      <c r="J318" s="4"/>
      <c r="K318" s="3"/>
      <c r="L318" s="3"/>
      <c r="M318" s="4"/>
      <c r="N318" s="4"/>
      <c r="O318" s="3"/>
      <c r="P318" s="4"/>
      <c r="Q318" s="3"/>
      <c r="R318" s="3"/>
      <c r="S318" s="228"/>
      <c r="T318" s="502"/>
      <c r="U318" s="495"/>
      <c r="V318" s="495"/>
      <c r="W318" s="531"/>
      <c r="X318" s="495"/>
      <c r="Y318" s="495"/>
      <c r="Z318" s="495"/>
      <c r="AA318" s="495"/>
      <c r="AB318" s="495"/>
      <c r="AC318" s="337"/>
      <c r="AD318" s="495"/>
      <c r="AE318" s="337"/>
      <c r="AF318" s="337"/>
      <c r="AG318" s="337"/>
      <c r="AH318" s="495"/>
      <c r="AI318" s="337"/>
      <c r="AJ318" s="531"/>
      <c r="AK318" s="337"/>
      <c r="AL318" s="337"/>
      <c r="AM318" s="337"/>
      <c r="AN318" s="337"/>
      <c r="AO318" s="337"/>
      <c r="AP318" s="337"/>
      <c r="AQ318" s="337"/>
    </row>
    <row r="319" spans="3:43" s="26" customFormat="1" x14ac:dyDescent="0.3">
      <c r="C319" s="3"/>
      <c r="D319" s="3"/>
      <c r="E319" s="3"/>
      <c r="F319" s="3"/>
      <c r="G319" s="3"/>
      <c r="H319" s="3"/>
      <c r="I319" s="4"/>
      <c r="J319" s="4"/>
      <c r="K319" s="3"/>
      <c r="L319" s="3"/>
      <c r="M319" s="4"/>
      <c r="N319" s="4"/>
      <c r="O319" s="3"/>
      <c r="P319" s="4"/>
      <c r="Q319" s="3"/>
      <c r="R319" s="3"/>
      <c r="S319" s="228"/>
      <c r="T319" s="502"/>
      <c r="U319" s="495"/>
      <c r="V319" s="495"/>
      <c r="W319" s="531"/>
      <c r="X319" s="495"/>
      <c r="Y319" s="495"/>
      <c r="Z319" s="495"/>
      <c r="AA319" s="495"/>
      <c r="AB319" s="495"/>
      <c r="AC319" s="337"/>
      <c r="AD319" s="495"/>
      <c r="AE319" s="337"/>
      <c r="AF319" s="337"/>
      <c r="AG319" s="337"/>
      <c r="AH319" s="495"/>
      <c r="AI319" s="337"/>
      <c r="AJ319" s="531"/>
      <c r="AK319" s="337"/>
      <c r="AL319" s="337"/>
      <c r="AM319" s="337"/>
      <c r="AN319" s="337"/>
      <c r="AO319" s="337"/>
      <c r="AP319" s="337"/>
      <c r="AQ319" s="337"/>
    </row>
    <row r="320" spans="3:43" s="26" customFormat="1" x14ac:dyDescent="0.3">
      <c r="C320" s="3"/>
      <c r="D320" s="3"/>
      <c r="E320" s="3"/>
      <c r="F320" s="3"/>
      <c r="G320" s="3"/>
      <c r="H320" s="3"/>
      <c r="I320" s="4"/>
      <c r="J320" s="4"/>
      <c r="K320" s="3"/>
      <c r="L320" s="3"/>
      <c r="M320" s="4"/>
      <c r="N320" s="4"/>
      <c r="O320" s="3"/>
      <c r="P320" s="4"/>
      <c r="Q320" s="3"/>
      <c r="R320" s="3"/>
      <c r="S320" s="228"/>
      <c r="T320" s="502"/>
      <c r="U320" s="495"/>
      <c r="V320" s="495"/>
      <c r="W320" s="531"/>
      <c r="X320" s="495"/>
      <c r="Y320" s="495"/>
      <c r="Z320" s="495"/>
      <c r="AA320" s="495"/>
      <c r="AB320" s="495"/>
      <c r="AC320" s="337"/>
      <c r="AD320" s="495"/>
      <c r="AE320" s="337"/>
      <c r="AF320" s="337"/>
      <c r="AG320" s="337"/>
      <c r="AH320" s="495"/>
      <c r="AI320" s="337"/>
      <c r="AJ320" s="531"/>
      <c r="AK320" s="337"/>
      <c r="AL320" s="337"/>
      <c r="AM320" s="337"/>
      <c r="AN320" s="337"/>
      <c r="AO320" s="337"/>
      <c r="AP320" s="337"/>
      <c r="AQ320" s="337"/>
    </row>
    <row r="321" spans="3:43" s="26" customFormat="1" x14ac:dyDescent="0.3">
      <c r="C321" s="3"/>
      <c r="D321" s="3"/>
      <c r="E321" s="3"/>
      <c r="F321" s="3"/>
      <c r="G321" s="3"/>
      <c r="H321" s="3"/>
      <c r="I321" s="4"/>
      <c r="J321" s="4"/>
      <c r="K321" s="3"/>
      <c r="L321" s="3"/>
      <c r="M321" s="4"/>
      <c r="N321" s="4"/>
      <c r="O321" s="3"/>
      <c r="P321" s="4"/>
      <c r="Q321" s="3"/>
      <c r="R321" s="3"/>
      <c r="S321" s="228"/>
      <c r="T321" s="502"/>
      <c r="U321" s="495"/>
      <c r="V321" s="495"/>
      <c r="W321" s="531"/>
      <c r="X321" s="495"/>
      <c r="Y321" s="495"/>
      <c r="Z321" s="495"/>
      <c r="AA321" s="495"/>
      <c r="AB321" s="495"/>
      <c r="AC321" s="337"/>
      <c r="AD321" s="495"/>
      <c r="AE321" s="337"/>
      <c r="AF321" s="337"/>
      <c r="AG321" s="337"/>
      <c r="AH321" s="495"/>
      <c r="AI321" s="337"/>
      <c r="AJ321" s="531"/>
      <c r="AK321" s="337"/>
      <c r="AL321" s="337"/>
      <c r="AM321" s="337"/>
      <c r="AN321" s="337"/>
      <c r="AO321" s="337"/>
      <c r="AP321" s="337"/>
      <c r="AQ321" s="337"/>
    </row>
    <row r="322" spans="3:43" s="26" customFormat="1" x14ac:dyDescent="0.3">
      <c r="C322" s="3"/>
      <c r="D322" s="3"/>
      <c r="E322" s="3"/>
      <c r="F322" s="3"/>
      <c r="G322" s="3"/>
      <c r="H322" s="3"/>
      <c r="I322" s="4"/>
      <c r="J322" s="4"/>
      <c r="K322" s="3"/>
      <c r="L322" s="3"/>
      <c r="M322" s="4"/>
      <c r="N322" s="4"/>
      <c r="O322" s="3"/>
      <c r="P322" s="4"/>
      <c r="Q322" s="3"/>
      <c r="R322" s="3"/>
      <c r="S322" s="228"/>
      <c r="T322" s="502"/>
      <c r="U322" s="495"/>
      <c r="V322" s="495"/>
      <c r="W322" s="531"/>
      <c r="X322" s="495"/>
      <c r="Y322" s="495"/>
      <c r="Z322" s="495"/>
      <c r="AA322" s="495"/>
      <c r="AB322" s="495"/>
      <c r="AC322" s="337"/>
      <c r="AD322" s="495"/>
      <c r="AE322" s="337"/>
      <c r="AF322" s="337"/>
      <c r="AG322" s="337"/>
      <c r="AH322" s="495"/>
      <c r="AI322" s="337"/>
      <c r="AJ322" s="531"/>
      <c r="AK322" s="337"/>
      <c r="AL322" s="337"/>
      <c r="AM322" s="337"/>
      <c r="AN322" s="337"/>
      <c r="AO322" s="337"/>
      <c r="AP322" s="337"/>
      <c r="AQ322" s="337"/>
    </row>
    <row r="323" spans="3:43" s="26" customFormat="1" x14ac:dyDescent="0.3">
      <c r="C323" s="3"/>
      <c r="D323" s="3"/>
      <c r="E323" s="3"/>
      <c r="F323" s="3"/>
      <c r="G323" s="3"/>
      <c r="H323" s="3"/>
      <c r="I323" s="4"/>
      <c r="J323" s="4"/>
      <c r="K323" s="3"/>
      <c r="L323" s="3"/>
      <c r="M323" s="4"/>
      <c r="N323" s="4"/>
      <c r="O323" s="3"/>
      <c r="P323" s="4"/>
      <c r="Q323" s="3"/>
      <c r="R323" s="3"/>
      <c r="S323" s="228"/>
      <c r="T323" s="502"/>
      <c r="U323" s="495"/>
      <c r="V323" s="495"/>
      <c r="W323" s="531"/>
      <c r="X323" s="495"/>
      <c r="Y323" s="495"/>
      <c r="Z323" s="495"/>
      <c r="AA323" s="495"/>
      <c r="AB323" s="495"/>
      <c r="AC323" s="337"/>
      <c r="AD323" s="495"/>
      <c r="AE323" s="337"/>
      <c r="AF323" s="337"/>
      <c r="AG323" s="337"/>
      <c r="AH323" s="495"/>
      <c r="AI323" s="337"/>
      <c r="AJ323" s="531"/>
      <c r="AK323" s="337"/>
      <c r="AL323" s="337"/>
      <c r="AM323" s="337"/>
      <c r="AN323" s="337"/>
      <c r="AO323" s="337"/>
      <c r="AP323" s="337"/>
      <c r="AQ323" s="337"/>
    </row>
    <row r="324" spans="3:43" s="26" customFormat="1" x14ac:dyDescent="0.3">
      <c r="C324" s="3"/>
      <c r="D324" s="3"/>
      <c r="E324" s="3"/>
      <c r="F324" s="3"/>
      <c r="G324" s="3"/>
      <c r="H324" s="3"/>
      <c r="I324" s="4"/>
      <c r="J324" s="4"/>
      <c r="K324" s="3"/>
      <c r="L324" s="3"/>
      <c r="M324" s="4"/>
      <c r="N324" s="4"/>
      <c r="O324" s="3"/>
      <c r="P324" s="4"/>
      <c r="Q324" s="3"/>
      <c r="R324" s="3"/>
      <c r="S324" s="228"/>
      <c r="T324" s="502"/>
      <c r="U324" s="495"/>
      <c r="V324" s="495"/>
      <c r="W324" s="531"/>
      <c r="X324" s="495"/>
      <c r="Y324" s="495"/>
      <c r="Z324" s="495"/>
      <c r="AA324" s="495"/>
      <c r="AB324" s="495"/>
      <c r="AC324" s="337"/>
      <c r="AD324" s="495"/>
      <c r="AE324" s="337"/>
      <c r="AF324" s="337"/>
      <c r="AG324" s="337"/>
      <c r="AH324" s="495"/>
      <c r="AI324" s="337"/>
      <c r="AJ324" s="531"/>
      <c r="AK324" s="337"/>
      <c r="AL324" s="337"/>
      <c r="AM324" s="337"/>
      <c r="AN324" s="337"/>
      <c r="AO324" s="337"/>
      <c r="AP324" s="337"/>
      <c r="AQ324" s="337"/>
    </row>
    <row r="325" spans="3:43" s="26" customFormat="1" x14ac:dyDescent="0.3">
      <c r="C325" s="3"/>
      <c r="D325" s="3"/>
      <c r="E325" s="3"/>
      <c r="F325" s="3"/>
      <c r="G325" s="3"/>
      <c r="H325" s="3"/>
      <c r="I325" s="4"/>
      <c r="J325" s="4"/>
      <c r="K325" s="3"/>
      <c r="L325" s="3"/>
      <c r="M325" s="4"/>
      <c r="N325" s="4"/>
      <c r="O325" s="3"/>
      <c r="P325" s="4"/>
      <c r="Q325" s="3"/>
      <c r="R325" s="3"/>
      <c r="S325" s="228"/>
      <c r="T325" s="502"/>
      <c r="U325" s="495"/>
      <c r="V325" s="495"/>
      <c r="W325" s="531"/>
      <c r="X325" s="495"/>
      <c r="Y325" s="495"/>
      <c r="Z325" s="495"/>
      <c r="AA325" s="495"/>
      <c r="AB325" s="495"/>
      <c r="AC325" s="337"/>
      <c r="AD325" s="495"/>
      <c r="AE325" s="337"/>
      <c r="AF325" s="337"/>
      <c r="AG325" s="337"/>
      <c r="AH325" s="495"/>
      <c r="AI325" s="337"/>
      <c r="AJ325" s="531"/>
      <c r="AK325" s="337"/>
      <c r="AL325" s="337"/>
      <c r="AM325" s="337"/>
      <c r="AN325" s="337"/>
      <c r="AO325" s="337"/>
      <c r="AP325" s="337"/>
      <c r="AQ325" s="337"/>
    </row>
    <row r="326" spans="3:43" s="26" customFormat="1" x14ac:dyDescent="0.3">
      <c r="C326" s="3"/>
      <c r="D326" s="3"/>
      <c r="E326" s="3"/>
      <c r="F326" s="3"/>
      <c r="G326" s="3"/>
      <c r="H326" s="3"/>
      <c r="I326" s="4"/>
      <c r="J326" s="4"/>
      <c r="K326" s="3"/>
      <c r="L326" s="3"/>
      <c r="M326" s="4"/>
      <c r="N326" s="4"/>
      <c r="O326" s="3"/>
      <c r="P326" s="4"/>
      <c r="Q326" s="3"/>
      <c r="R326" s="3"/>
      <c r="S326" s="228"/>
      <c r="T326" s="502"/>
      <c r="U326" s="495"/>
      <c r="V326" s="495"/>
      <c r="W326" s="531"/>
      <c r="X326" s="495"/>
      <c r="Y326" s="495"/>
      <c r="Z326" s="495"/>
      <c r="AA326" s="495"/>
      <c r="AB326" s="495"/>
      <c r="AC326" s="337"/>
      <c r="AD326" s="495"/>
      <c r="AE326" s="337"/>
      <c r="AF326" s="337"/>
      <c r="AG326" s="337"/>
      <c r="AH326" s="495"/>
      <c r="AI326" s="337"/>
      <c r="AJ326" s="531"/>
      <c r="AK326" s="337"/>
      <c r="AL326" s="337"/>
      <c r="AM326" s="337"/>
      <c r="AN326" s="337"/>
      <c r="AO326" s="337"/>
      <c r="AP326" s="337"/>
      <c r="AQ326" s="337"/>
    </row>
    <row r="327" spans="3:43" s="26" customFormat="1" x14ac:dyDescent="0.3">
      <c r="C327" s="3"/>
      <c r="D327" s="3"/>
      <c r="E327" s="3"/>
      <c r="F327" s="3"/>
      <c r="G327" s="3"/>
      <c r="H327" s="3"/>
      <c r="I327" s="4"/>
      <c r="J327" s="4"/>
      <c r="K327" s="3"/>
      <c r="L327" s="3"/>
      <c r="M327" s="4"/>
      <c r="N327" s="4"/>
      <c r="O327" s="3"/>
      <c r="P327" s="4"/>
      <c r="Q327" s="3"/>
      <c r="R327" s="3"/>
      <c r="S327" s="228"/>
      <c r="T327" s="502"/>
      <c r="U327" s="495"/>
      <c r="V327" s="495"/>
      <c r="W327" s="531"/>
      <c r="X327" s="495"/>
      <c r="Y327" s="495"/>
      <c r="Z327" s="495"/>
      <c r="AA327" s="495"/>
      <c r="AB327" s="495"/>
      <c r="AC327" s="337"/>
      <c r="AD327" s="495"/>
      <c r="AE327" s="337"/>
      <c r="AF327" s="337"/>
      <c r="AG327" s="337"/>
      <c r="AH327" s="495"/>
      <c r="AI327" s="337"/>
      <c r="AJ327" s="531"/>
      <c r="AK327" s="337"/>
      <c r="AL327" s="337"/>
      <c r="AM327" s="337"/>
      <c r="AN327" s="337"/>
      <c r="AO327" s="337"/>
      <c r="AP327" s="337"/>
      <c r="AQ327" s="337"/>
    </row>
    <row r="328" spans="3:43" s="26" customFormat="1" x14ac:dyDescent="0.3">
      <c r="C328" s="3"/>
      <c r="D328" s="3"/>
      <c r="E328" s="3"/>
      <c r="F328" s="3"/>
      <c r="G328" s="3"/>
      <c r="H328" s="3"/>
      <c r="I328" s="4"/>
      <c r="J328" s="4"/>
      <c r="K328" s="3"/>
      <c r="L328" s="3"/>
      <c r="M328" s="4"/>
      <c r="N328" s="4"/>
      <c r="O328" s="3"/>
      <c r="P328" s="4"/>
      <c r="Q328" s="3"/>
      <c r="R328" s="3"/>
      <c r="S328" s="228"/>
      <c r="T328" s="502"/>
      <c r="U328" s="495"/>
      <c r="V328" s="495"/>
      <c r="W328" s="531"/>
      <c r="X328" s="495"/>
      <c r="Y328" s="495"/>
      <c r="Z328" s="495"/>
      <c r="AA328" s="495"/>
      <c r="AB328" s="495"/>
      <c r="AC328" s="337"/>
      <c r="AD328" s="495"/>
      <c r="AE328" s="337"/>
      <c r="AF328" s="337"/>
      <c r="AG328" s="337"/>
      <c r="AH328" s="495"/>
      <c r="AI328" s="337"/>
      <c r="AJ328" s="531"/>
      <c r="AK328" s="337"/>
      <c r="AL328" s="337"/>
      <c r="AM328" s="337"/>
      <c r="AN328" s="337"/>
      <c r="AO328" s="337"/>
      <c r="AP328" s="337"/>
      <c r="AQ328" s="337"/>
    </row>
    <row r="329" spans="3:43" s="26" customFormat="1" x14ac:dyDescent="0.3">
      <c r="C329" s="3"/>
      <c r="D329" s="3"/>
      <c r="E329" s="3"/>
      <c r="F329" s="3"/>
      <c r="G329" s="3"/>
      <c r="H329" s="3"/>
      <c r="I329" s="4"/>
      <c r="J329" s="4"/>
      <c r="K329" s="3"/>
      <c r="L329" s="3"/>
      <c r="M329" s="4"/>
      <c r="N329" s="4"/>
      <c r="O329" s="3"/>
      <c r="P329" s="4"/>
      <c r="Q329" s="3"/>
      <c r="R329" s="3"/>
      <c r="S329" s="228"/>
      <c r="T329" s="502"/>
      <c r="U329" s="495"/>
      <c r="V329" s="495"/>
      <c r="W329" s="531"/>
      <c r="X329" s="495"/>
      <c r="Y329" s="495"/>
      <c r="Z329" s="495"/>
      <c r="AA329" s="495"/>
      <c r="AB329" s="495"/>
      <c r="AC329" s="337"/>
      <c r="AD329" s="495"/>
      <c r="AE329" s="337"/>
      <c r="AF329" s="337"/>
      <c r="AG329" s="337"/>
      <c r="AH329" s="495"/>
      <c r="AI329" s="337"/>
      <c r="AJ329" s="531"/>
      <c r="AK329" s="337"/>
      <c r="AL329" s="337"/>
      <c r="AM329" s="337"/>
      <c r="AN329" s="337"/>
      <c r="AO329" s="337"/>
      <c r="AP329" s="337"/>
      <c r="AQ329" s="337"/>
    </row>
    <row r="330" spans="3:43" s="26" customFormat="1" x14ac:dyDescent="0.3">
      <c r="C330" s="3"/>
      <c r="D330" s="3"/>
      <c r="E330" s="3"/>
      <c r="F330" s="3"/>
      <c r="G330" s="3"/>
      <c r="H330" s="3"/>
      <c r="I330" s="4"/>
      <c r="J330" s="4"/>
      <c r="K330" s="3"/>
      <c r="L330" s="3"/>
      <c r="M330" s="4"/>
      <c r="N330" s="4"/>
      <c r="O330" s="3"/>
      <c r="P330" s="4"/>
      <c r="Q330" s="3"/>
      <c r="R330" s="3"/>
      <c r="S330" s="228"/>
      <c r="T330" s="502"/>
      <c r="U330" s="495"/>
      <c r="V330" s="495"/>
      <c r="W330" s="531"/>
      <c r="X330" s="495"/>
      <c r="Y330" s="495"/>
      <c r="Z330" s="495"/>
      <c r="AA330" s="495"/>
      <c r="AB330" s="495"/>
      <c r="AC330" s="337"/>
      <c r="AD330" s="495"/>
      <c r="AE330" s="337"/>
      <c r="AF330" s="337"/>
      <c r="AG330" s="337"/>
      <c r="AH330" s="495"/>
      <c r="AI330" s="337"/>
      <c r="AJ330" s="531"/>
      <c r="AK330" s="337"/>
      <c r="AL330" s="337"/>
      <c r="AM330" s="337"/>
      <c r="AN330" s="337"/>
      <c r="AO330" s="337"/>
      <c r="AP330" s="337"/>
      <c r="AQ330" s="337"/>
    </row>
    <row r="331" spans="3:43" s="26" customFormat="1" x14ac:dyDescent="0.3">
      <c r="C331" s="3"/>
      <c r="D331" s="3"/>
      <c r="E331" s="3"/>
      <c r="F331" s="3"/>
      <c r="G331" s="3"/>
      <c r="H331" s="3"/>
      <c r="I331" s="4"/>
      <c r="J331" s="4"/>
      <c r="K331" s="3"/>
      <c r="L331" s="3"/>
      <c r="M331" s="4"/>
      <c r="N331" s="4"/>
      <c r="O331" s="3"/>
      <c r="P331" s="4"/>
      <c r="Q331" s="3"/>
      <c r="R331" s="3"/>
      <c r="S331" s="228"/>
      <c r="T331" s="502"/>
      <c r="U331" s="495"/>
      <c r="V331" s="495"/>
      <c r="W331" s="531"/>
      <c r="X331" s="495"/>
      <c r="Y331" s="495"/>
      <c r="Z331" s="495"/>
      <c r="AA331" s="495"/>
      <c r="AB331" s="495"/>
      <c r="AC331" s="337"/>
      <c r="AD331" s="495"/>
      <c r="AE331" s="337"/>
      <c r="AF331" s="337"/>
      <c r="AG331" s="337"/>
      <c r="AH331" s="495"/>
      <c r="AI331" s="337"/>
      <c r="AJ331" s="531"/>
      <c r="AK331" s="337"/>
      <c r="AL331" s="337"/>
      <c r="AM331" s="337"/>
      <c r="AN331" s="337"/>
      <c r="AO331" s="337"/>
      <c r="AP331" s="337"/>
      <c r="AQ331" s="337"/>
    </row>
    <row r="332" spans="3:43" s="26" customFormat="1" x14ac:dyDescent="0.3">
      <c r="C332" s="3"/>
      <c r="D332" s="3"/>
      <c r="E332" s="3"/>
      <c r="F332" s="3"/>
      <c r="G332" s="3"/>
      <c r="H332" s="3"/>
      <c r="I332" s="4"/>
      <c r="J332" s="4"/>
      <c r="K332" s="3"/>
      <c r="L332" s="3"/>
      <c r="M332" s="4"/>
      <c r="N332" s="4"/>
      <c r="O332" s="3"/>
      <c r="P332" s="4"/>
      <c r="Q332" s="3"/>
      <c r="R332" s="3"/>
      <c r="S332" s="228"/>
      <c r="T332" s="502"/>
      <c r="U332" s="495"/>
      <c r="V332" s="495"/>
      <c r="W332" s="531"/>
      <c r="X332" s="495"/>
      <c r="Y332" s="495"/>
      <c r="Z332" s="495"/>
      <c r="AA332" s="495"/>
      <c r="AB332" s="495"/>
      <c r="AC332" s="337"/>
      <c r="AD332" s="495"/>
      <c r="AE332" s="337"/>
      <c r="AF332" s="337"/>
      <c r="AG332" s="337"/>
      <c r="AH332" s="495"/>
      <c r="AI332" s="337"/>
      <c r="AJ332" s="531"/>
      <c r="AK332" s="337"/>
      <c r="AL332" s="337"/>
      <c r="AM332" s="337"/>
      <c r="AN332" s="337"/>
      <c r="AO332" s="337"/>
      <c r="AP332" s="337"/>
      <c r="AQ332" s="337"/>
    </row>
    <row r="333" spans="3:43" s="26" customFormat="1" x14ac:dyDescent="0.3">
      <c r="C333" s="3"/>
      <c r="D333" s="3"/>
      <c r="E333" s="3"/>
      <c r="F333" s="3"/>
      <c r="G333" s="3"/>
      <c r="H333" s="3"/>
      <c r="I333" s="4"/>
      <c r="J333" s="4"/>
      <c r="K333" s="3"/>
      <c r="L333" s="3"/>
      <c r="M333" s="4"/>
      <c r="N333" s="4"/>
      <c r="O333" s="3"/>
      <c r="P333" s="4"/>
      <c r="Q333" s="3"/>
      <c r="R333" s="3"/>
      <c r="S333" s="228"/>
      <c r="T333" s="502"/>
      <c r="U333" s="495"/>
      <c r="V333" s="495"/>
      <c r="W333" s="531"/>
      <c r="X333" s="495"/>
      <c r="Y333" s="495"/>
      <c r="Z333" s="495"/>
      <c r="AA333" s="495"/>
      <c r="AB333" s="495"/>
      <c r="AC333" s="337"/>
      <c r="AD333" s="495"/>
      <c r="AE333" s="337"/>
      <c r="AF333" s="337"/>
      <c r="AG333" s="337"/>
      <c r="AH333" s="495"/>
      <c r="AI333" s="337"/>
      <c r="AJ333" s="531"/>
      <c r="AK333" s="337"/>
      <c r="AL333" s="337"/>
      <c r="AM333" s="337"/>
      <c r="AN333" s="337"/>
      <c r="AO333" s="337"/>
      <c r="AP333" s="337"/>
      <c r="AQ333" s="337"/>
    </row>
    <row r="334" spans="3:43" s="26" customFormat="1" x14ac:dyDescent="0.3">
      <c r="C334" s="3"/>
      <c r="D334" s="3"/>
      <c r="E334" s="3"/>
      <c r="F334" s="3"/>
      <c r="G334" s="3"/>
      <c r="H334" s="3"/>
      <c r="I334" s="4"/>
      <c r="J334" s="4"/>
      <c r="K334" s="3"/>
      <c r="L334" s="3"/>
      <c r="M334" s="4"/>
      <c r="N334" s="4"/>
      <c r="O334" s="3"/>
      <c r="P334" s="4"/>
      <c r="Q334" s="3"/>
      <c r="R334" s="3"/>
      <c r="S334" s="228"/>
      <c r="T334" s="502"/>
      <c r="U334" s="495"/>
      <c r="V334" s="495"/>
      <c r="W334" s="531"/>
      <c r="X334" s="495"/>
      <c r="Y334" s="495"/>
      <c r="Z334" s="495"/>
      <c r="AA334" s="495"/>
      <c r="AB334" s="495"/>
      <c r="AC334" s="337"/>
      <c r="AD334" s="495"/>
      <c r="AE334" s="337"/>
      <c r="AF334" s="337"/>
      <c r="AG334" s="337"/>
      <c r="AH334" s="495"/>
      <c r="AI334" s="337"/>
      <c r="AJ334" s="531"/>
      <c r="AK334" s="337"/>
      <c r="AL334" s="337"/>
      <c r="AM334" s="337"/>
      <c r="AN334" s="337"/>
      <c r="AO334" s="337"/>
      <c r="AP334" s="337"/>
      <c r="AQ334" s="337"/>
    </row>
    <row r="335" spans="3:43" s="26" customFormat="1" x14ac:dyDescent="0.3">
      <c r="C335" s="3"/>
      <c r="D335" s="3"/>
      <c r="E335" s="3"/>
      <c r="F335" s="3"/>
      <c r="G335" s="3"/>
      <c r="H335" s="3"/>
      <c r="I335" s="4"/>
      <c r="J335" s="4"/>
      <c r="K335" s="3"/>
      <c r="L335" s="3"/>
      <c r="M335" s="4"/>
      <c r="N335" s="4"/>
      <c r="O335" s="3"/>
      <c r="P335" s="4"/>
      <c r="Q335" s="3"/>
      <c r="R335" s="3"/>
      <c r="S335" s="228"/>
      <c r="T335" s="502"/>
      <c r="U335" s="495"/>
      <c r="V335" s="495"/>
      <c r="W335" s="531"/>
      <c r="X335" s="495"/>
      <c r="Y335" s="495"/>
      <c r="Z335" s="495"/>
      <c r="AA335" s="495"/>
      <c r="AB335" s="495"/>
      <c r="AC335" s="337"/>
      <c r="AD335" s="495"/>
      <c r="AE335" s="337"/>
      <c r="AF335" s="337"/>
      <c r="AG335" s="337"/>
      <c r="AH335" s="495"/>
      <c r="AI335" s="337"/>
      <c r="AJ335" s="531"/>
      <c r="AK335" s="337"/>
      <c r="AL335" s="337"/>
      <c r="AM335" s="337"/>
      <c r="AN335" s="337"/>
      <c r="AO335" s="337"/>
      <c r="AP335" s="337"/>
      <c r="AQ335" s="337"/>
    </row>
    <row r="336" spans="3:43" s="26" customFormat="1" x14ac:dyDescent="0.3">
      <c r="C336" s="3"/>
      <c r="D336" s="3"/>
      <c r="E336" s="3"/>
      <c r="F336" s="3"/>
      <c r="G336" s="3"/>
      <c r="H336" s="3"/>
      <c r="I336" s="4"/>
      <c r="J336" s="4"/>
      <c r="K336" s="3"/>
      <c r="L336" s="3"/>
      <c r="M336" s="4"/>
      <c r="N336" s="4"/>
      <c r="O336" s="3"/>
      <c r="P336" s="4"/>
      <c r="Q336" s="3"/>
      <c r="R336" s="3"/>
      <c r="S336" s="228"/>
      <c r="T336" s="502"/>
      <c r="U336" s="495"/>
      <c r="V336" s="495"/>
      <c r="W336" s="531"/>
      <c r="X336" s="495"/>
      <c r="Y336" s="495"/>
      <c r="Z336" s="495"/>
      <c r="AA336" s="495"/>
      <c r="AB336" s="495"/>
      <c r="AC336" s="337"/>
      <c r="AD336" s="495"/>
      <c r="AE336" s="337"/>
      <c r="AF336" s="337"/>
      <c r="AG336" s="337"/>
      <c r="AH336" s="495"/>
      <c r="AI336" s="337"/>
      <c r="AJ336" s="531"/>
      <c r="AK336" s="337"/>
      <c r="AL336" s="337"/>
      <c r="AM336" s="337"/>
      <c r="AN336" s="337"/>
      <c r="AO336" s="337"/>
      <c r="AP336" s="337"/>
      <c r="AQ336" s="337"/>
    </row>
    <row r="337" spans="2:43" s="26" customFormat="1" x14ac:dyDescent="0.3">
      <c r="B337"/>
      <c r="C337" s="3"/>
      <c r="D337" s="3"/>
      <c r="E337" s="3"/>
      <c r="F337" s="3"/>
      <c r="G337" s="3"/>
      <c r="H337" s="3"/>
      <c r="I337" s="4"/>
      <c r="J337" s="4"/>
      <c r="K337" s="3"/>
      <c r="L337" s="3"/>
      <c r="M337" s="4"/>
      <c r="N337" s="4"/>
      <c r="O337" s="3"/>
      <c r="P337" s="4"/>
      <c r="Q337" s="3"/>
      <c r="R337" s="3"/>
      <c r="S337" s="228"/>
      <c r="T337" s="502"/>
      <c r="U337" s="495"/>
      <c r="V337" s="495"/>
      <c r="W337" s="531"/>
      <c r="X337" s="495"/>
      <c r="Y337" s="495"/>
      <c r="Z337" s="495"/>
      <c r="AA337" s="495"/>
      <c r="AB337" s="495"/>
      <c r="AC337" s="337"/>
      <c r="AD337" s="495"/>
      <c r="AE337" s="337"/>
      <c r="AF337" s="337"/>
      <c r="AG337" s="337"/>
      <c r="AH337" s="495"/>
      <c r="AI337" s="337"/>
      <c r="AJ337" s="531"/>
      <c r="AK337" s="337"/>
      <c r="AL337" s="337"/>
      <c r="AM337" s="337"/>
      <c r="AN337" s="337"/>
      <c r="AO337" s="337"/>
      <c r="AP337" s="337"/>
      <c r="AQ337" s="337"/>
    </row>
    <row r="338" spans="2:43" s="26" customFormat="1" x14ac:dyDescent="0.3">
      <c r="B338"/>
      <c r="C338" s="3"/>
      <c r="D338" s="3"/>
      <c r="E338" s="3"/>
      <c r="F338" s="3"/>
      <c r="G338" s="3"/>
      <c r="H338" s="3"/>
      <c r="I338" s="4"/>
      <c r="J338" s="4"/>
      <c r="K338" s="3"/>
      <c r="L338" s="3"/>
      <c r="M338" s="4"/>
      <c r="N338" s="4"/>
      <c r="O338" s="3"/>
      <c r="P338" s="4"/>
      <c r="Q338" s="3"/>
      <c r="R338" s="3"/>
      <c r="S338" s="228"/>
      <c r="T338" s="502"/>
      <c r="U338" s="495"/>
      <c r="V338" s="495"/>
      <c r="W338" s="531"/>
      <c r="X338" s="495"/>
      <c r="Y338" s="495"/>
      <c r="Z338" s="495"/>
      <c r="AA338" s="495"/>
      <c r="AB338" s="495"/>
      <c r="AC338" s="337"/>
      <c r="AD338" s="495"/>
      <c r="AE338" s="337"/>
      <c r="AF338" s="337"/>
      <c r="AG338" s="337"/>
      <c r="AH338" s="495"/>
      <c r="AI338" s="337"/>
      <c r="AJ338" s="531"/>
      <c r="AK338" s="337"/>
      <c r="AL338" s="337"/>
      <c r="AM338" s="337"/>
      <c r="AN338" s="337"/>
      <c r="AO338" s="337"/>
      <c r="AP338" s="337"/>
      <c r="AQ338" s="337"/>
    </row>
    <row r="339" spans="2:43" x14ac:dyDescent="0.3">
      <c r="D339" s="3"/>
      <c r="E339" s="3"/>
      <c r="F339" s="3"/>
      <c r="G339" s="3"/>
      <c r="H339" s="3"/>
      <c r="I339" s="4"/>
      <c r="J339" s="4"/>
      <c r="K339" s="3"/>
      <c r="L339" s="3"/>
      <c r="M339" s="4"/>
      <c r="N339" s="4"/>
      <c r="O339" s="3"/>
      <c r="P339" s="4"/>
    </row>
    <row r="340" spans="2:43" x14ac:dyDescent="0.3">
      <c r="D340" s="3"/>
      <c r="E340" s="3"/>
      <c r="F340" s="3"/>
      <c r="G340" s="3"/>
      <c r="H340" s="3"/>
      <c r="I340" s="4"/>
      <c r="J340" s="4"/>
      <c r="K340" s="3"/>
      <c r="L340" s="3"/>
      <c r="M340" s="4"/>
      <c r="N340" s="4"/>
      <c r="O340" s="3"/>
      <c r="P340" s="4"/>
    </row>
    <row r="341" spans="2:43" x14ac:dyDescent="0.3">
      <c r="D341" s="3"/>
      <c r="E341" s="3"/>
      <c r="F341" s="3"/>
      <c r="G341" s="3"/>
      <c r="H341" s="3"/>
      <c r="I341" s="4"/>
      <c r="J341" s="4"/>
      <c r="K341" s="3"/>
      <c r="L341" s="3"/>
      <c r="M341" s="4"/>
      <c r="N341" s="4"/>
      <c r="O341" s="3"/>
      <c r="P341" s="4"/>
    </row>
    <row r="342" spans="2:43" x14ac:dyDescent="0.3">
      <c r="D342" s="3"/>
      <c r="E342" s="3"/>
      <c r="F342" s="3"/>
      <c r="G342" s="3"/>
      <c r="H342" s="3"/>
      <c r="I342" s="4"/>
      <c r="J342" s="4"/>
      <c r="K342" s="3"/>
      <c r="L342" s="3"/>
      <c r="M342" s="4"/>
      <c r="N342" s="4"/>
      <c r="O342" s="3"/>
      <c r="P342" s="4"/>
    </row>
    <row r="343" spans="2:43" x14ac:dyDescent="0.3">
      <c r="D343" s="3"/>
      <c r="E343" s="3"/>
      <c r="F343" s="3"/>
      <c r="G343" s="3"/>
      <c r="H343" s="3"/>
      <c r="I343" s="4"/>
      <c r="J343" s="4"/>
      <c r="K343" s="3"/>
      <c r="L343" s="3"/>
      <c r="M343" s="4"/>
      <c r="N343" s="4"/>
      <c r="O343" s="3"/>
      <c r="P343" s="4"/>
    </row>
    <row r="344" spans="2:43" x14ac:dyDescent="0.3">
      <c r="D344" s="3"/>
      <c r="E344" s="3"/>
      <c r="F344" s="3"/>
      <c r="G344" s="3"/>
      <c r="H344" s="3"/>
      <c r="I344" s="4"/>
      <c r="J344" s="4"/>
      <c r="K344" s="3"/>
      <c r="L344" s="3"/>
      <c r="M344" s="4"/>
      <c r="N344" s="4"/>
      <c r="O344" s="3"/>
      <c r="P344" s="4"/>
    </row>
    <row r="345" spans="2:43" x14ac:dyDescent="0.3">
      <c r="D345" s="3"/>
      <c r="E345" s="3"/>
      <c r="F345" s="3"/>
      <c r="G345" s="3"/>
      <c r="H345" s="3"/>
      <c r="I345" s="4"/>
      <c r="J345" s="4"/>
      <c r="K345" s="3"/>
      <c r="L345" s="3"/>
      <c r="M345" s="4"/>
      <c r="N345" s="4"/>
      <c r="O345" s="3"/>
      <c r="P345" s="4"/>
    </row>
    <row r="346" spans="2:43" x14ac:dyDescent="0.3">
      <c r="D346" s="3"/>
      <c r="E346" s="3"/>
      <c r="F346" s="3"/>
      <c r="G346" s="3"/>
      <c r="H346" s="3"/>
      <c r="I346" s="4"/>
      <c r="J346" s="4"/>
      <c r="K346" s="3"/>
      <c r="L346" s="3"/>
      <c r="M346" s="4"/>
      <c r="N346" s="4"/>
      <c r="O346" s="3"/>
      <c r="P346" s="4"/>
    </row>
    <row r="347" spans="2:43" x14ac:dyDescent="0.3">
      <c r="D347" s="3"/>
      <c r="E347" s="3"/>
      <c r="F347" s="3"/>
      <c r="G347" s="3"/>
      <c r="H347" s="3"/>
      <c r="I347" s="4"/>
      <c r="J347" s="4"/>
      <c r="K347" s="3"/>
      <c r="L347" s="3"/>
      <c r="M347" s="4"/>
      <c r="N347" s="4"/>
      <c r="O347" s="3"/>
      <c r="P347" s="4"/>
    </row>
    <row r="348" spans="2:43" x14ac:dyDescent="0.3">
      <c r="D348" s="3"/>
      <c r="E348" s="3"/>
      <c r="F348" s="3"/>
      <c r="G348" s="3"/>
      <c r="H348" s="3"/>
      <c r="I348" s="4"/>
      <c r="J348" s="4"/>
      <c r="K348" s="3"/>
      <c r="L348" s="3"/>
      <c r="M348" s="4"/>
      <c r="N348" s="4"/>
      <c r="O348" s="3"/>
      <c r="P348" s="4"/>
    </row>
    <row r="349" spans="2:43" x14ac:dyDescent="0.3">
      <c r="D349" s="3"/>
      <c r="E349" s="3"/>
      <c r="F349" s="3"/>
      <c r="G349" s="3"/>
      <c r="H349" s="3"/>
      <c r="I349" s="4"/>
      <c r="J349" s="4"/>
      <c r="K349" s="3"/>
      <c r="L349" s="3"/>
      <c r="M349" s="4"/>
      <c r="N349" s="4"/>
      <c r="O349" s="3"/>
      <c r="P349" s="4"/>
    </row>
    <row r="350" spans="2:43" x14ac:dyDescent="0.3">
      <c r="D350" s="3"/>
      <c r="E350" s="3"/>
      <c r="F350" s="3"/>
      <c r="G350" s="3"/>
      <c r="H350" s="3"/>
      <c r="I350" s="4"/>
      <c r="J350" s="4"/>
      <c r="K350" s="3"/>
      <c r="L350" s="3"/>
      <c r="M350" s="4"/>
      <c r="N350" s="4"/>
      <c r="O350" s="3"/>
      <c r="P350" s="4"/>
    </row>
    <row r="351" spans="2:43" x14ac:dyDescent="0.3">
      <c r="D351" s="3"/>
      <c r="E351" s="3"/>
      <c r="F351" s="3"/>
      <c r="G351" s="3"/>
      <c r="H351" s="3"/>
      <c r="I351" s="4"/>
      <c r="J351" s="4"/>
      <c r="K351" s="3"/>
      <c r="L351" s="3"/>
      <c r="M351" s="4"/>
      <c r="N351" s="4"/>
      <c r="O351" s="3"/>
      <c r="P351" s="4"/>
    </row>
    <row r="352" spans="2:43" x14ac:dyDescent="0.3">
      <c r="D352" s="3"/>
      <c r="E352" s="3"/>
      <c r="F352" s="3"/>
      <c r="G352" s="3"/>
      <c r="H352" s="3"/>
      <c r="I352" s="4"/>
      <c r="J352" s="4"/>
      <c r="K352" s="3"/>
      <c r="L352" s="3"/>
      <c r="M352" s="4"/>
      <c r="N352" s="4"/>
      <c r="O352" s="3"/>
      <c r="P352" s="4"/>
    </row>
    <row r="353" spans="4:16" x14ac:dyDescent="0.3">
      <c r="D353" s="3"/>
      <c r="E353" s="3"/>
      <c r="F353" s="3"/>
      <c r="G353" s="3"/>
      <c r="H353" s="3"/>
      <c r="I353" s="4"/>
      <c r="J353" s="4"/>
      <c r="K353" s="3"/>
      <c r="L353" s="3"/>
      <c r="M353" s="4"/>
      <c r="N353" s="4"/>
      <c r="O353" s="3"/>
      <c r="P353" s="4"/>
    </row>
    <row r="354" spans="4:16" x14ac:dyDescent="0.3">
      <c r="D354" s="3"/>
      <c r="E354" s="3"/>
      <c r="F354" s="3"/>
      <c r="G354" s="3"/>
      <c r="H354" s="3"/>
      <c r="I354" s="4"/>
      <c r="J354" s="4"/>
      <c r="K354" s="3"/>
      <c r="L354" s="3"/>
      <c r="M354" s="4"/>
      <c r="N354" s="4"/>
      <c r="O354" s="3"/>
      <c r="P354" s="4"/>
    </row>
    <row r="355" spans="4:16" x14ac:dyDescent="0.3">
      <c r="D355" s="3"/>
      <c r="E355" s="3"/>
      <c r="F355" s="3"/>
      <c r="G355" s="3"/>
      <c r="H355" s="3"/>
      <c r="I355" s="4"/>
      <c r="J355" s="4"/>
      <c r="K355" s="3"/>
      <c r="L355" s="3"/>
      <c r="M355" s="4"/>
      <c r="N355" s="4"/>
      <c r="O355" s="3"/>
      <c r="P355" s="4"/>
    </row>
    <row r="356" spans="4:16" x14ac:dyDescent="0.3">
      <c r="D356" s="3"/>
      <c r="E356" s="3"/>
      <c r="F356" s="3"/>
      <c r="G356" s="3"/>
      <c r="H356" s="3"/>
      <c r="I356" s="4"/>
      <c r="J356" s="4"/>
      <c r="K356" s="3"/>
      <c r="L356" s="3"/>
      <c r="M356" s="4"/>
      <c r="N356" s="4"/>
      <c r="O356" s="3"/>
      <c r="P356" s="4"/>
    </row>
    <row r="357" spans="4:16" x14ac:dyDescent="0.3">
      <c r="D357" s="3"/>
      <c r="E357" s="3"/>
      <c r="F357" s="3"/>
      <c r="G357" s="3"/>
      <c r="H357" s="3"/>
      <c r="I357" s="4"/>
      <c r="J357" s="4"/>
      <c r="K357" s="3"/>
      <c r="L357" s="3"/>
      <c r="M357" s="4"/>
      <c r="N357" s="4"/>
      <c r="O357" s="3"/>
      <c r="P357" s="4"/>
    </row>
    <row r="358" spans="4:16" x14ac:dyDescent="0.3">
      <c r="D358" s="3"/>
      <c r="E358" s="3"/>
      <c r="F358" s="3"/>
      <c r="G358" s="3"/>
      <c r="H358" s="3"/>
      <c r="I358" s="4"/>
      <c r="J358" s="4"/>
      <c r="K358" s="3"/>
      <c r="L358" s="3"/>
      <c r="M358" s="4"/>
      <c r="N358" s="4"/>
      <c r="O358" s="3"/>
      <c r="P358" s="4"/>
    </row>
    <row r="359" spans="4:16" x14ac:dyDescent="0.3">
      <c r="D359" s="3"/>
      <c r="E359" s="3"/>
      <c r="F359" s="3"/>
      <c r="G359" s="3"/>
      <c r="H359" s="3"/>
      <c r="I359" s="4"/>
      <c r="J359" s="4"/>
      <c r="K359" s="3"/>
      <c r="L359" s="3"/>
      <c r="M359" s="4"/>
      <c r="N359" s="4"/>
      <c r="O359" s="3"/>
      <c r="P359" s="4"/>
    </row>
    <row r="360" spans="4:16" x14ac:dyDescent="0.3">
      <c r="D360" s="3"/>
      <c r="E360" s="3"/>
      <c r="F360" s="3"/>
      <c r="G360" s="3"/>
      <c r="H360" s="3"/>
      <c r="I360" s="4"/>
      <c r="J360" s="4"/>
      <c r="K360" s="3"/>
      <c r="L360" s="3"/>
      <c r="M360" s="4"/>
      <c r="N360" s="4"/>
      <c r="O360" s="3"/>
      <c r="P360" s="4"/>
    </row>
    <row r="361" spans="4:16" x14ac:dyDescent="0.3">
      <c r="D361" s="3"/>
      <c r="E361" s="3"/>
      <c r="F361" s="3"/>
      <c r="G361" s="3"/>
      <c r="H361" s="3"/>
      <c r="I361" s="4"/>
      <c r="J361" s="4"/>
      <c r="K361" s="3"/>
      <c r="L361" s="3"/>
      <c r="M361" s="4"/>
      <c r="N361" s="4"/>
      <c r="O361" s="3"/>
      <c r="P361" s="4"/>
    </row>
    <row r="362" spans="4:16" x14ac:dyDescent="0.3">
      <c r="D362" s="3"/>
      <c r="E362" s="3"/>
      <c r="F362" s="3"/>
      <c r="G362" s="3"/>
      <c r="H362" s="3"/>
      <c r="I362" s="4"/>
      <c r="J362" s="4"/>
      <c r="K362" s="3"/>
      <c r="L362" s="3"/>
      <c r="M362" s="4"/>
      <c r="N362" s="4"/>
      <c r="O362" s="3"/>
      <c r="P362" s="4"/>
    </row>
    <row r="363" spans="4:16" x14ac:dyDescent="0.3">
      <c r="D363" s="3"/>
      <c r="E363" s="3"/>
      <c r="F363" s="3"/>
      <c r="G363" s="3"/>
      <c r="H363" s="3"/>
      <c r="I363" s="4"/>
      <c r="J363" s="4"/>
      <c r="K363" s="3"/>
      <c r="L363" s="3"/>
      <c r="M363" s="4"/>
      <c r="N363" s="4"/>
      <c r="O363" s="3"/>
      <c r="P363" s="4"/>
    </row>
    <row r="364" spans="4:16" x14ac:dyDescent="0.3">
      <c r="D364" s="3"/>
      <c r="E364" s="3"/>
      <c r="F364" s="3"/>
      <c r="G364" s="3"/>
      <c r="H364" s="3"/>
      <c r="I364" s="4"/>
      <c r="J364" s="4"/>
      <c r="K364" s="3"/>
      <c r="L364" s="3"/>
      <c r="M364" s="4"/>
      <c r="N364" s="4"/>
      <c r="O364" s="3"/>
      <c r="P364" s="4"/>
    </row>
    <row r="365" spans="4:16" x14ac:dyDescent="0.3">
      <c r="D365" s="3"/>
      <c r="E365" s="3"/>
      <c r="F365" s="3"/>
      <c r="G365" s="3"/>
      <c r="H365" s="3"/>
      <c r="I365" s="4"/>
      <c r="J365" s="4"/>
      <c r="K365" s="3"/>
      <c r="L365" s="3"/>
      <c r="M365" s="4"/>
      <c r="N365" s="4"/>
      <c r="O365" s="3"/>
      <c r="P365" s="4"/>
    </row>
    <row r="366" spans="4:16" x14ac:dyDescent="0.3">
      <c r="D366" s="3"/>
      <c r="E366" s="3"/>
      <c r="F366" s="3"/>
      <c r="G366" s="3"/>
      <c r="H366" s="3"/>
      <c r="I366" s="4"/>
      <c r="J366" s="4"/>
      <c r="K366" s="3"/>
      <c r="L366" s="3"/>
      <c r="M366" s="4"/>
      <c r="N366" s="4"/>
      <c r="O366" s="3"/>
      <c r="P366" s="4"/>
    </row>
    <row r="367" spans="4:16" x14ac:dyDescent="0.3">
      <c r="D367" s="3"/>
      <c r="E367" s="3"/>
      <c r="F367" s="3"/>
      <c r="G367" s="3"/>
      <c r="H367" s="3"/>
      <c r="I367" s="4"/>
      <c r="J367" s="4"/>
      <c r="K367" s="3"/>
      <c r="L367" s="3"/>
      <c r="M367" s="4"/>
      <c r="N367" s="4"/>
      <c r="O367" s="3"/>
      <c r="P367" s="4"/>
    </row>
    <row r="368" spans="4:16" x14ac:dyDescent="0.3">
      <c r="D368" s="3"/>
      <c r="E368" s="3"/>
      <c r="F368" s="3"/>
      <c r="G368" s="3"/>
      <c r="H368" s="3"/>
      <c r="I368" s="4"/>
      <c r="J368" s="4"/>
      <c r="K368" s="3"/>
      <c r="L368" s="3"/>
      <c r="M368" s="4"/>
      <c r="N368" s="4"/>
      <c r="O368" s="3"/>
      <c r="P368" s="4"/>
    </row>
    <row r="369" spans="4:16" x14ac:dyDescent="0.3">
      <c r="D369" s="3"/>
      <c r="E369" s="3"/>
      <c r="F369" s="3"/>
      <c r="G369" s="3"/>
      <c r="H369" s="3"/>
      <c r="I369" s="4"/>
      <c r="J369" s="4"/>
      <c r="K369" s="3"/>
      <c r="L369" s="3"/>
      <c r="M369" s="4"/>
      <c r="N369" s="4"/>
      <c r="O369" s="3"/>
      <c r="P369" s="4"/>
    </row>
    <row r="370" spans="4:16" x14ac:dyDescent="0.3">
      <c r="D370" s="3"/>
      <c r="E370" s="3"/>
      <c r="F370" s="3"/>
      <c r="G370" s="3"/>
      <c r="H370" s="3"/>
      <c r="I370" s="4"/>
      <c r="J370" s="4"/>
      <c r="K370" s="3"/>
      <c r="L370" s="3"/>
      <c r="M370" s="4"/>
      <c r="N370" s="4"/>
      <c r="O370" s="3"/>
      <c r="P370" s="4"/>
    </row>
    <row r="371" spans="4:16" x14ac:dyDescent="0.3">
      <c r="D371" s="3"/>
      <c r="E371" s="3"/>
      <c r="F371" s="3"/>
      <c r="G371" s="3"/>
      <c r="H371" s="3"/>
      <c r="I371" s="4"/>
      <c r="J371" s="4"/>
      <c r="K371" s="3"/>
      <c r="L371" s="3"/>
      <c r="M371" s="4"/>
      <c r="N371" s="4"/>
      <c r="O371" s="3"/>
      <c r="P371" s="4"/>
    </row>
    <row r="372" spans="4:16" x14ac:dyDescent="0.3">
      <c r="D372" s="3"/>
      <c r="E372" s="3"/>
      <c r="F372" s="3"/>
      <c r="G372" s="3"/>
      <c r="H372" s="3"/>
      <c r="I372" s="4"/>
      <c r="J372" s="4"/>
      <c r="K372" s="3"/>
      <c r="L372" s="3"/>
      <c r="M372" s="4"/>
      <c r="N372" s="4"/>
      <c r="O372" s="3"/>
      <c r="P372" s="4"/>
    </row>
    <row r="373" spans="4:16" x14ac:dyDescent="0.3">
      <c r="D373" s="3"/>
      <c r="E373" s="3"/>
      <c r="F373" s="3"/>
      <c r="G373" s="3"/>
      <c r="H373" s="3"/>
      <c r="I373" s="4"/>
      <c r="J373" s="4"/>
      <c r="K373" s="3"/>
      <c r="L373" s="3"/>
      <c r="M373" s="4"/>
      <c r="N373" s="4"/>
      <c r="O373" s="3"/>
      <c r="P373" s="4"/>
    </row>
    <row r="374" spans="4:16" x14ac:dyDescent="0.3">
      <c r="D374" s="3"/>
      <c r="E374" s="3"/>
      <c r="F374" s="3"/>
      <c r="G374" s="3"/>
      <c r="H374" s="3"/>
      <c r="I374" s="4"/>
      <c r="J374" s="4"/>
      <c r="K374" s="3"/>
      <c r="L374" s="3"/>
      <c r="M374" s="4"/>
      <c r="N374" s="4"/>
      <c r="O374" s="3"/>
      <c r="P374" s="4"/>
    </row>
    <row r="375" spans="4:16" x14ac:dyDescent="0.3">
      <c r="D375" s="3"/>
      <c r="E375" s="3"/>
      <c r="F375" s="3"/>
      <c r="G375" s="3"/>
      <c r="H375" s="3"/>
      <c r="I375" s="4"/>
      <c r="J375" s="4"/>
      <c r="K375" s="3"/>
      <c r="L375" s="3"/>
      <c r="M375" s="4"/>
      <c r="N375" s="4"/>
      <c r="O375" s="3"/>
      <c r="P375" s="4"/>
    </row>
    <row r="376" spans="4:16" x14ac:dyDescent="0.3">
      <c r="D376" s="3"/>
      <c r="E376" s="3"/>
      <c r="F376" s="3"/>
      <c r="G376" s="3"/>
      <c r="H376" s="3"/>
      <c r="I376" s="4"/>
      <c r="J376" s="4"/>
      <c r="K376" s="3"/>
      <c r="L376" s="3"/>
      <c r="M376" s="4"/>
      <c r="N376" s="4"/>
      <c r="O376" s="3"/>
      <c r="P376" s="4"/>
    </row>
    <row r="377" spans="4:16" x14ac:dyDescent="0.3">
      <c r="D377" s="3"/>
      <c r="E377" s="3"/>
      <c r="F377" s="3"/>
      <c r="G377" s="3"/>
      <c r="H377" s="3"/>
      <c r="I377" s="4"/>
      <c r="J377" s="4"/>
      <c r="K377" s="3"/>
      <c r="L377" s="3"/>
      <c r="M377" s="4"/>
      <c r="N377" s="4"/>
      <c r="O377" s="3"/>
      <c r="P377" s="4"/>
    </row>
    <row r="378" spans="4:16" x14ac:dyDescent="0.3">
      <c r="D378" s="3"/>
      <c r="E378" s="3"/>
      <c r="F378" s="3"/>
      <c r="G378" s="3"/>
      <c r="H378" s="3"/>
      <c r="I378" s="4"/>
      <c r="J378" s="4"/>
      <c r="K378" s="3"/>
      <c r="L378" s="3"/>
      <c r="M378" s="4"/>
      <c r="N378" s="4"/>
      <c r="O378" s="3"/>
      <c r="P378" s="4"/>
    </row>
    <row r="379" spans="4:16" x14ac:dyDescent="0.3">
      <c r="D379" s="3"/>
      <c r="E379" s="3"/>
      <c r="F379" s="3"/>
      <c r="G379" s="3"/>
      <c r="H379" s="3"/>
      <c r="I379" s="4"/>
      <c r="J379" s="4"/>
      <c r="K379" s="3"/>
      <c r="L379" s="3"/>
      <c r="M379" s="4"/>
      <c r="N379" s="4"/>
      <c r="O379" s="3"/>
      <c r="P379" s="4"/>
    </row>
    <row r="380" spans="4:16" x14ac:dyDescent="0.3">
      <c r="D380" s="3"/>
      <c r="E380" s="3"/>
      <c r="F380" s="3"/>
      <c r="G380" s="3"/>
      <c r="H380" s="3"/>
      <c r="I380" s="4"/>
      <c r="J380" s="4"/>
      <c r="K380" s="3"/>
      <c r="L380" s="3"/>
      <c r="M380" s="4"/>
      <c r="N380" s="4"/>
      <c r="O380" s="3"/>
      <c r="P380" s="4"/>
    </row>
    <row r="381" spans="4:16" x14ac:dyDescent="0.3">
      <c r="D381" s="3"/>
      <c r="E381" s="3"/>
      <c r="F381" s="3"/>
      <c r="G381" s="3"/>
      <c r="H381" s="3"/>
      <c r="I381" s="4"/>
      <c r="J381" s="4"/>
      <c r="K381" s="3"/>
      <c r="L381" s="3"/>
      <c r="M381" s="4"/>
      <c r="N381" s="4"/>
      <c r="O381" s="3"/>
      <c r="P381" s="4"/>
    </row>
    <row r="382" spans="4:16" x14ac:dyDescent="0.3">
      <c r="D382" s="3"/>
      <c r="E382" s="3"/>
      <c r="F382" s="3"/>
      <c r="G382" s="3"/>
      <c r="H382" s="3"/>
      <c r="I382" s="4"/>
      <c r="J382" s="4"/>
      <c r="K382" s="3"/>
      <c r="L382" s="3"/>
      <c r="M382" s="4"/>
      <c r="N382" s="4"/>
      <c r="O382" s="3"/>
      <c r="P382" s="4"/>
    </row>
    <row r="383" spans="4:16" x14ac:dyDescent="0.3">
      <c r="D383" s="3"/>
      <c r="E383" s="3"/>
      <c r="F383" s="3"/>
      <c r="G383" s="3"/>
      <c r="H383" s="3"/>
      <c r="I383" s="4"/>
      <c r="J383" s="4"/>
      <c r="K383" s="3"/>
      <c r="L383" s="3"/>
      <c r="M383" s="4"/>
      <c r="N383" s="4"/>
      <c r="O383" s="3"/>
      <c r="P383" s="4"/>
    </row>
    <row r="384" spans="4:16" x14ac:dyDescent="0.3">
      <c r="D384" s="3"/>
      <c r="E384" s="3"/>
      <c r="F384" s="3"/>
      <c r="G384" s="3"/>
      <c r="H384" s="3"/>
      <c r="I384" s="4"/>
      <c r="J384" s="4"/>
      <c r="K384" s="3"/>
      <c r="L384" s="3"/>
      <c r="M384" s="4"/>
      <c r="N384" s="4"/>
      <c r="O384" s="3"/>
      <c r="P384" s="4"/>
    </row>
    <row r="385" spans="4:16" x14ac:dyDescent="0.3">
      <c r="D385" s="3"/>
      <c r="E385" s="3"/>
      <c r="F385" s="3"/>
      <c r="G385" s="3"/>
      <c r="H385" s="3"/>
      <c r="I385" s="4"/>
      <c r="J385" s="4"/>
      <c r="K385" s="3"/>
      <c r="L385" s="3"/>
      <c r="M385" s="4"/>
      <c r="N385" s="4"/>
      <c r="O385" s="3"/>
      <c r="P385" s="4"/>
    </row>
  </sheetData>
  <sheetProtection formatCells="0" selectLockedCells="1"/>
  <mergeCells count="88">
    <mergeCell ref="D68:P68"/>
    <mergeCell ref="E63:O63"/>
    <mergeCell ref="E60:O60"/>
    <mergeCell ref="E7:I7"/>
    <mergeCell ref="F66:G67"/>
    <mergeCell ref="E64:O64"/>
    <mergeCell ref="P66:P67"/>
    <mergeCell ref="E31:H31"/>
    <mergeCell ref="K32:L32"/>
    <mergeCell ref="E30:H30"/>
    <mergeCell ref="N31:O31"/>
    <mergeCell ref="K31:L31"/>
    <mergeCell ref="E13:I13"/>
    <mergeCell ref="E17:I17"/>
    <mergeCell ref="E14:I14"/>
    <mergeCell ref="E15:I15"/>
    <mergeCell ref="P14:P17"/>
    <mergeCell ref="M14:O17"/>
    <mergeCell ref="N32:O32"/>
    <mergeCell ref="N47:O47"/>
    <mergeCell ref="E34:H34"/>
    <mergeCell ref="N33:O33"/>
    <mergeCell ref="I21:O21"/>
    <mergeCell ref="M2:P3"/>
    <mergeCell ref="K29:L29"/>
    <mergeCell ref="E23:H23"/>
    <mergeCell ref="E24:H24"/>
    <mergeCell ref="D2:I3"/>
    <mergeCell ref="E26:H26"/>
    <mergeCell ref="E27:H27"/>
    <mergeCell ref="E28:H28"/>
    <mergeCell ref="E29:H29"/>
    <mergeCell ref="E19:O19"/>
    <mergeCell ref="E10:I10"/>
    <mergeCell ref="E20:G20"/>
    <mergeCell ref="E21:H21"/>
    <mergeCell ref="E22:H22"/>
    <mergeCell ref="N29:O29"/>
    <mergeCell ref="E16:I16"/>
    <mergeCell ref="H49:O49"/>
    <mergeCell ref="D49:F49"/>
    <mergeCell ref="H59:O59"/>
    <mergeCell ref="H57:O57"/>
    <mergeCell ref="H50:O50"/>
    <mergeCell ref="H55:O55"/>
    <mergeCell ref="AA28:AB28"/>
    <mergeCell ref="E47:H47"/>
    <mergeCell ref="E35:O35"/>
    <mergeCell ref="N42:O42"/>
    <mergeCell ref="E45:H45"/>
    <mergeCell ref="E43:H43"/>
    <mergeCell ref="N45:O45"/>
    <mergeCell ref="E44:H44"/>
    <mergeCell ref="E41:H41"/>
    <mergeCell ref="E42:H42"/>
    <mergeCell ref="N41:O41"/>
    <mergeCell ref="E6:I6"/>
    <mergeCell ref="H58:O58"/>
    <mergeCell ref="H56:O56"/>
    <mergeCell ref="I22:M22"/>
    <mergeCell ref="E32:H32"/>
    <mergeCell ref="E33:H33"/>
    <mergeCell ref="M13:O13"/>
    <mergeCell ref="E11:I11"/>
    <mergeCell ref="E12:I12"/>
    <mergeCell ref="E25:O25"/>
    <mergeCell ref="K24:L24"/>
    <mergeCell ref="N24:O24"/>
    <mergeCell ref="E9:I9"/>
    <mergeCell ref="H52:O52"/>
    <mergeCell ref="H51:O51"/>
    <mergeCell ref="H53:O53"/>
    <mergeCell ref="D66:D67"/>
    <mergeCell ref="E36:O36"/>
    <mergeCell ref="E37:O37"/>
    <mergeCell ref="E38:O38"/>
    <mergeCell ref="E39:O39"/>
    <mergeCell ref="E65:O65"/>
    <mergeCell ref="N43:O43"/>
    <mergeCell ref="H66:J67"/>
    <mergeCell ref="E62:O62"/>
    <mergeCell ref="E46:O46"/>
    <mergeCell ref="E48:O48"/>
    <mergeCell ref="K66:O67"/>
    <mergeCell ref="E66:E67"/>
    <mergeCell ref="D58:E58"/>
    <mergeCell ref="E61:O61"/>
    <mergeCell ref="H54:O54"/>
  </mergeCells>
  <conditionalFormatting sqref="P6:P7 E9:I17">
    <cfRule type="cellIs" dxfId="4" priority="4" operator="equal">
      <formula>0</formula>
    </cfRule>
  </conditionalFormatting>
  <dataValidations count="5">
    <dataValidation type="list" allowBlank="1" showInputMessage="1" showErrorMessage="1" sqref="F57 F54:F55" xr:uid="{00000000-0002-0000-0300-000000000000}">
      <formula1>$Z$22:$Z$24</formula1>
    </dataValidation>
    <dataValidation type="list" allowBlank="1" showInputMessage="1" showErrorMessage="1" sqref="F53" xr:uid="{00000000-0002-0000-0300-000001000000}">
      <formula1>$U$80:$U$81</formula1>
    </dataValidation>
    <dataValidation type="list" allowBlank="1" showInputMessage="1" showErrorMessage="1" sqref="E50" xr:uid="{00000000-0002-0000-0300-000002000000}">
      <formula1>$U$71:$U$85</formula1>
    </dataValidation>
    <dataValidation type="list" allowBlank="1" showInputMessage="1" showErrorMessage="1" sqref="F50" xr:uid="{00000000-0002-0000-0300-000003000000}">
      <formula1>$V$71:$V$85</formula1>
    </dataValidation>
    <dataValidation type="list" allowBlank="1" showInputMessage="1" showErrorMessage="1" sqref="E6:I6" xr:uid="{00000000-0002-0000-0300-000004000000}">
      <formula1>$T$40:$T$100</formula1>
    </dataValidation>
  </dataValidations>
  <pageMargins left="0.32" right="0.2" top="0.16" bottom="0.16" header="0.16" footer="0.17"/>
  <pageSetup paperSize="9" scale="67" orientation="portrait" r:id="rId1"/>
  <rowBreaks count="1" manualBreakCount="1">
    <brk id="185" max="16383" man="1"/>
  </rowBreaks>
  <colBreaks count="2" manualBreakCount="2">
    <brk id="1" max="1048575" man="1"/>
    <brk id="16" max="1048575" man="1"/>
  </colBreaks>
  <ignoredErrors>
    <ignoredError sqref="E12:I17 F51:F52 F11:I11" unlocked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E698"/>
  <sheetViews>
    <sheetView view="pageBreakPreview" zoomScale="80" zoomScaleNormal="80" zoomScaleSheetLayoutView="80" workbookViewId="0">
      <selection activeCell="B44" sqref="B44:C44"/>
    </sheetView>
  </sheetViews>
  <sheetFormatPr baseColWidth="10" defaultColWidth="11.44140625" defaultRowHeight="14.4" outlineLevelRow="1" x14ac:dyDescent="0.3"/>
  <cols>
    <col min="1" max="1" width="5.6640625" style="26" customWidth="1"/>
    <col min="2" max="2" width="46.6640625" customWidth="1"/>
    <col min="3" max="3" width="19.44140625" customWidth="1"/>
    <col min="4" max="4" width="24.33203125" customWidth="1"/>
    <col min="5" max="5" width="2.5546875" customWidth="1"/>
    <col min="6" max="6" width="12.5546875" customWidth="1"/>
    <col min="7" max="7" width="12.44140625" customWidth="1"/>
    <col min="9" max="9" width="41.109375" customWidth="1"/>
    <col min="10" max="10" width="26.33203125" customWidth="1"/>
    <col min="11" max="11" width="8.44140625" customWidth="1"/>
    <col min="12" max="12" width="7.44140625" customWidth="1"/>
    <col min="13" max="57" width="11.44140625" style="26"/>
  </cols>
  <sheetData>
    <row r="1" spans="2:12" s="26" customFormat="1" ht="15" customHeight="1" x14ac:dyDescent="0.3"/>
    <row r="2" spans="2:12" s="26" customFormat="1" ht="15" customHeight="1" x14ac:dyDescent="0.3">
      <c r="B2" s="30"/>
      <c r="C2" s="30"/>
      <c r="D2" s="30"/>
      <c r="E2" s="30"/>
      <c r="F2" s="30"/>
    </row>
    <row r="3" spans="2:12" s="26" customFormat="1" ht="15" customHeight="1" x14ac:dyDescent="0.3">
      <c r="B3" s="30"/>
      <c r="C3" s="30"/>
      <c r="D3" s="30"/>
      <c r="E3" s="30"/>
      <c r="F3" s="30"/>
    </row>
    <row r="4" spans="2:12" s="26" customFormat="1" x14ac:dyDescent="0.3">
      <c r="B4" s="30"/>
      <c r="C4" s="30"/>
      <c r="D4" s="30"/>
      <c r="E4" s="30"/>
      <c r="F4" s="30"/>
    </row>
    <row r="5" spans="2:12" s="26" customFormat="1" x14ac:dyDescent="0.3">
      <c r="B5" s="30"/>
      <c r="C5" s="30"/>
      <c r="D5" s="30"/>
      <c r="E5" s="30"/>
      <c r="F5" s="30"/>
    </row>
    <row r="6" spans="2:12" s="26" customFormat="1" x14ac:dyDescent="0.3">
      <c r="B6" s="30"/>
      <c r="C6" s="30"/>
      <c r="D6" s="30"/>
      <c r="E6" s="30"/>
      <c r="F6" s="30"/>
    </row>
    <row r="7" spans="2:12" s="26" customFormat="1" x14ac:dyDescent="0.3">
      <c r="B7" s="30"/>
      <c r="C7" s="30"/>
      <c r="D7" s="30"/>
      <c r="E7" s="30"/>
      <c r="F7" s="311">
        <f>F8</f>
        <v>0</v>
      </c>
    </row>
    <row r="8" spans="2:12" ht="15" customHeight="1" x14ac:dyDescent="0.3">
      <c r="B8" s="750" t="s">
        <v>334</v>
      </c>
      <c r="C8" s="751"/>
      <c r="D8" s="744" t="s">
        <v>287</v>
      </c>
      <c r="E8" s="745"/>
      <c r="F8" s="741">
        <f>'03 Spezifikationsliste'!P14</f>
        <v>0</v>
      </c>
      <c r="G8" s="26"/>
      <c r="H8" s="26"/>
      <c r="I8" s="783"/>
      <c r="J8" s="26"/>
      <c r="K8" s="26"/>
      <c r="L8" s="26"/>
    </row>
    <row r="9" spans="2:12" ht="15" customHeight="1" x14ac:dyDescent="0.3">
      <c r="B9" s="752"/>
      <c r="C9" s="753"/>
      <c r="D9" s="746"/>
      <c r="E9" s="747"/>
      <c r="F9" s="742"/>
      <c r="G9" s="26"/>
      <c r="H9" s="26"/>
      <c r="I9" s="783"/>
      <c r="J9" s="26"/>
      <c r="K9" s="26"/>
      <c r="L9" s="26"/>
    </row>
    <row r="10" spans="2:12" ht="15" customHeight="1" x14ac:dyDescent="0.3">
      <c r="B10" s="754"/>
      <c r="C10" s="755"/>
      <c r="D10" s="748"/>
      <c r="E10" s="749"/>
      <c r="F10" s="743"/>
      <c r="G10" s="26"/>
      <c r="H10" s="26"/>
      <c r="I10" s="783"/>
      <c r="J10" s="26"/>
      <c r="K10" s="26"/>
      <c r="L10" s="26"/>
    </row>
    <row r="11" spans="2:12" x14ac:dyDescent="0.3">
      <c r="B11" s="417"/>
      <c r="C11" s="417"/>
      <c r="D11" s="417"/>
      <c r="E11" s="417"/>
      <c r="F11" s="417"/>
      <c r="G11" s="26"/>
      <c r="H11" s="26"/>
      <c r="I11" s="26"/>
      <c r="J11" s="26"/>
      <c r="K11" s="26"/>
      <c r="L11" s="26"/>
    </row>
    <row r="12" spans="2:12" ht="15.6" x14ac:dyDescent="0.3">
      <c r="B12" s="426" t="s">
        <v>335</v>
      </c>
      <c r="C12" s="421" t="str">
        <f>'01 Kundenprofil'!C5</f>
        <v xml:space="preserve">Pasculli </v>
      </c>
      <c r="D12" s="424" t="s">
        <v>338</v>
      </c>
      <c r="E12" s="418"/>
      <c r="F12" s="430">
        <f>'02 Vermessung'!D13</f>
        <v>0</v>
      </c>
      <c r="G12" s="308"/>
      <c r="H12" s="308"/>
      <c r="I12" s="26"/>
      <c r="J12" s="26"/>
      <c r="K12" s="26"/>
      <c r="L12" s="26"/>
    </row>
    <row r="13" spans="2:12" ht="15.6" x14ac:dyDescent="0.3">
      <c r="B13" s="427" t="s">
        <v>336</v>
      </c>
      <c r="C13" s="421" t="str">
        <f>'01 Kundenprofil'!C6</f>
        <v>Antonio</v>
      </c>
      <c r="D13" s="425" t="s">
        <v>339</v>
      </c>
      <c r="E13" s="418"/>
      <c r="F13" s="430">
        <f>'02 Vermessung'!D25</f>
        <v>0</v>
      </c>
      <c r="G13" s="213"/>
      <c r="H13" s="213"/>
      <c r="I13" s="26"/>
      <c r="J13" s="26"/>
      <c r="K13" s="26"/>
      <c r="L13" s="26"/>
    </row>
    <row r="14" spans="2:12" ht="15.6" x14ac:dyDescent="0.3">
      <c r="B14" s="428" t="s">
        <v>337</v>
      </c>
      <c r="C14" s="422">
        <f>'03 Spezifikationsliste'!E7</f>
        <v>0</v>
      </c>
      <c r="D14" s="423"/>
      <c r="E14" s="418"/>
      <c r="F14" s="418"/>
      <c r="G14" s="305"/>
      <c r="H14" s="213"/>
      <c r="I14" s="26"/>
      <c r="J14" s="26"/>
      <c r="K14" s="26"/>
      <c r="L14" s="26"/>
    </row>
    <row r="15" spans="2:12" ht="15.6" x14ac:dyDescent="0.3">
      <c r="B15" s="419"/>
      <c r="C15" s="420"/>
      <c r="D15" s="420"/>
      <c r="E15" s="418"/>
      <c r="F15" s="357" t="s">
        <v>286</v>
      </c>
      <c r="G15" s="305"/>
      <c r="H15" s="213"/>
      <c r="I15" s="26"/>
      <c r="J15" s="26"/>
      <c r="K15" s="26"/>
      <c r="L15" s="26"/>
    </row>
    <row r="16" spans="2:12" ht="21" customHeight="1" x14ac:dyDescent="0.3">
      <c r="B16" s="312" t="s">
        <v>353</v>
      </c>
      <c r="C16" s="544"/>
      <c r="D16" s="338" t="str">
        <f>'03 Spezifikationsliste'!E6</f>
        <v>Altissimo Road ACR</v>
      </c>
      <c r="E16" s="322"/>
      <c r="F16" s="325"/>
      <c r="G16" s="305"/>
      <c r="H16" s="213"/>
      <c r="I16" s="26"/>
      <c r="J16" s="26"/>
      <c r="K16" s="26"/>
      <c r="L16" s="26"/>
    </row>
    <row r="17" spans="2:13" ht="21" customHeight="1" x14ac:dyDescent="0.3">
      <c r="B17" s="313" t="s">
        <v>354</v>
      </c>
      <c r="C17" s="314"/>
      <c r="D17" s="315" t="str">
        <f>'03 Spezifikationsliste'!I20</f>
        <v>Tailor-made - Carbon U D</v>
      </c>
      <c r="E17" s="322"/>
      <c r="F17" s="326"/>
      <c r="G17" s="305"/>
      <c r="H17" s="213"/>
      <c r="I17" s="26"/>
      <c r="J17" s="26"/>
      <c r="K17" s="26"/>
      <c r="L17" s="26"/>
    </row>
    <row r="18" spans="2:13" ht="21" customHeight="1" x14ac:dyDescent="0.3">
      <c r="B18" s="761" t="s">
        <v>355</v>
      </c>
      <c r="C18" s="762"/>
      <c r="D18" s="315"/>
      <c r="E18" s="322"/>
      <c r="F18" s="326"/>
      <c r="G18" s="305"/>
      <c r="H18" s="213"/>
      <c r="I18" s="26"/>
      <c r="J18" s="26"/>
      <c r="K18" s="26"/>
      <c r="L18" s="26"/>
    </row>
    <row r="19" spans="2:13" ht="21" customHeight="1" x14ac:dyDescent="0.3">
      <c r="B19" s="316" t="s">
        <v>288</v>
      </c>
      <c r="C19" s="533"/>
      <c r="D19" s="532"/>
      <c r="E19" s="322"/>
      <c r="F19" s="326"/>
      <c r="G19" s="305"/>
      <c r="H19" s="213"/>
      <c r="I19" s="26"/>
      <c r="J19" s="26"/>
      <c r="K19" s="26"/>
      <c r="L19" s="26"/>
    </row>
    <row r="20" spans="2:13" ht="21" customHeight="1" x14ac:dyDescent="0.3">
      <c r="B20" s="316" t="s">
        <v>289</v>
      </c>
      <c r="C20" s="317"/>
      <c r="D20" s="315" t="str">
        <f>'03 Spezifikationsliste'!S22</f>
        <v>1.5 -1.5</v>
      </c>
      <c r="E20" s="322"/>
      <c r="F20" s="326"/>
      <c r="G20" s="305"/>
      <c r="H20" s="213"/>
      <c r="I20" s="26"/>
      <c r="J20" s="26"/>
      <c r="K20" s="26"/>
      <c r="L20" s="26"/>
    </row>
    <row r="21" spans="2:13" ht="21" customHeight="1" x14ac:dyDescent="0.3">
      <c r="B21" s="318" t="s">
        <v>356</v>
      </c>
      <c r="C21" s="319"/>
      <c r="D21" s="315">
        <f>'03 Spezifikationsliste'!N22</f>
        <v>27.2</v>
      </c>
      <c r="E21" s="322"/>
      <c r="F21" s="326"/>
      <c r="G21" s="305"/>
      <c r="H21" s="213"/>
      <c r="I21" s="26"/>
      <c r="J21" s="26"/>
      <c r="K21" s="26"/>
      <c r="L21" s="26"/>
    </row>
    <row r="22" spans="2:13" ht="21" customHeight="1" x14ac:dyDescent="0.3">
      <c r="B22" s="320" t="s">
        <v>357</v>
      </c>
      <c r="C22" s="321"/>
      <c r="D22" s="494"/>
      <c r="E22" s="322"/>
      <c r="F22" s="327"/>
      <c r="G22" s="26"/>
      <c r="H22" s="26"/>
      <c r="I22" s="26"/>
      <c r="J22" s="26"/>
      <c r="K22" s="26"/>
      <c r="L22" s="26"/>
    </row>
    <row r="23" spans="2:13" ht="14.25" customHeight="1" x14ac:dyDescent="0.3">
      <c r="B23" s="322"/>
      <c r="C23" s="322"/>
      <c r="D23" s="322"/>
      <c r="E23" s="322"/>
      <c r="F23" s="322"/>
      <c r="G23" s="213"/>
      <c r="H23" s="213"/>
      <c r="I23" s="26"/>
      <c r="J23" s="26"/>
      <c r="K23" s="26"/>
      <c r="L23" s="26"/>
    </row>
    <row r="24" spans="2:13" ht="15.6" x14ac:dyDescent="0.3">
      <c r="B24" s="756" t="s">
        <v>358</v>
      </c>
      <c r="C24" s="757"/>
      <c r="D24" s="758"/>
      <c r="E24" s="322"/>
      <c r="F24" s="324" t="s">
        <v>286</v>
      </c>
      <c r="G24" s="213"/>
      <c r="H24" s="26"/>
      <c r="I24" s="487" t="s">
        <v>368</v>
      </c>
      <c r="J24" s="465"/>
      <c r="K24" s="306"/>
      <c r="L24" s="217"/>
      <c r="M24" s="217"/>
    </row>
    <row r="25" spans="2:13" ht="21" customHeight="1" x14ac:dyDescent="0.3">
      <c r="B25" s="759" t="s">
        <v>359</v>
      </c>
      <c r="C25" s="789"/>
      <c r="D25" s="479" t="s">
        <v>368</v>
      </c>
      <c r="E25" s="473"/>
      <c r="F25" s="488"/>
      <c r="G25" s="26"/>
      <c r="H25" s="213"/>
      <c r="I25" s="483" t="s">
        <v>436</v>
      </c>
      <c r="J25" s="484" t="s">
        <v>368</v>
      </c>
      <c r="K25" s="26"/>
      <c r="L25" s="26"/>
    </row>
    <row r="26" spans="2:13" ht="21" customHeight="1" x14ac:dyDescent="0.3">
      <c r="B26" s="790" t="s">
        <v>360</v>
      </c>
      <c r="C26" s="791"/>
      <c r="D26" s="480" t="s">
        <v>368</v>
      </c>
      <c r="E26" s="473"/>
      <c r="F26" s="489"/>
      <c r="G26" s="26"/>
      <c r="H26" s="213"/>
      <c r="I26" s="483" t="s">
        <v>429</v>
      </c>
      <c r="J26" s="482" t="s">
        <v>437</v>
      </c>
      <c r="K26" s="213"/>
      <c r="L26" s="26"/>
    </row>
    <row r="27" spans="2:13" ht="21" customHeight="1" x14ac:dyDescent="0.3">
      <c r="B27" s="790" t="s">
        <v>361</v>
      </c>
      <c r="C27" s="791"/>
      <c r="D27" s="480" t="s">
        <v>368</v>
      </c>
      <c r="E27" s="473"/>
      <c r="F27" s="489"/>
      <c r="G27" s="26"/>
      <c r="H27" s="213"/>
      <c r="I27" s="483" t="s">
        <v>364</v>
      </c>
      <c r="J27" s="482" t="s">
        <v>365</v>
      </c>
      <c r="K27" s="213"/>
      <c r="L27" s="26"/>
    </row>
    <row r="28" spans="2:13" ht="21" customHeight="1" x14ac:dyDescent="0.3">
      <c r="B28" s="467"/>
      <c r="C28" s="468"/>
      <c r="D28" s="472"/>
      <c r="E28" s="322"/>
      <c r="F28" s="489"/>
      <c r="G28" s="26"/>
      <c r="H28" s="213"/>
      <c r="I28" s="483" t="s">
        <v>387</v>
      </c>
      <c r="J28" s="482" t="s">
        <v>366</v>
      </c>
      <c r="K28" s="213"/>
      <c r="L28" s="26"/>
    </row>
    <row r="29" spans="2:13" ht="15" customHeight="1" x14ac:dyDescent="0.3">
      <c r="B29" s="775" t="s">
        <v>362</v>
      </c>
      <c r="C29" s="776"/>
      <c r="D29" s="776"/>
      <c r="E29" s="491"/>
      <c r="F29" s="492"/>
      <c r="G29" s="26"/>
      <c r="H29" s="213"/>
      <c r="I29" s="483"/>
      <c r="J29" s="485" t="s">
        <v>367</v>
      </c>
      <c r="K29" s="481"/>
      <c r="L29" s="26"/>
    </row>
    <row r="30" spans="2:13" ht="21" customHeight="1" x14ac:dyDescent="0.3">
      <c r="B30" s="466" t="s">
        <v>362</v>
      </c>
      <c r="C30" s="475"/>
      <c r="D30" s="474" t="s">
        <v>368</v>
      </c>
      <c r="E30" s="473"/>
      <c r="F30" s="489"/>
      <c r="G30" s="26"/>
      <c r="H30" s="213"/>
      <c r="J30" s="485" t="s">
        <v>388</v>
      </c>
      <c r="K30" s="26"/>
      <c r="L30" s="26"/>
    </row>
    <row r="31" spans="2:13" ht="21" customHeight="1" x14ac:dyDescent="0.3">
      <c r="B31" s="467"/>
      <c r="C31" s="477"/>
      <c r="D31" s="476"/>
      <c r="E31" s="322"/>
      <c r="F31" s="492"/>
      <c r="G31" s="26"/>
      <c r="H31" s="213"/>
      <c r="I31" s="486" t="s">
        <v>368</v>
      </c>
      <c r="K31" s="26"/>
      <c r="L31" s="26"/>
    </row>
    <row r="32" spans="2:13" ht="15.75" customHeight="1" x14ac:dyDescent="0.3">
      <c r="B32" s="777" t="s">
        <v>363</v>
      </c>
      <c r="C32" s="778"/>
      <c r="D32" s="778"/>
      <c r="E32" s="470"/>
      <c r="F32" s="489"/>
      <c r="G32" s="26"/>
      <c r="H32" s="213"/>
      <c r="I32" s="486" t="s">
        <v>109</v>
      </c>
      <c r="K32" s="26"/>
      <c r="L32" s="26"/>
    </row>
    <row r="33" spans="2:13" ht="21" customHeight="1" x14ac:dyDescent="0.3">
      <c r="B33" s="759" t="s">
        <v>290</v>
      </c>
      <c r="C33" s="760"/>
      <c r="D33" s="478">
        <v>2</v>
      </c>
      <c r="E33" s="473"/>
      <c r="F33" s="490"/>
      <c r="G33" s="213"/>
      <c r="H33" s="26"/>
      <c r="I33" s="486" t="s">
        <v>183</v>
      </c>
      <c r="K33" s="306"/>
      <c r="L33" s="217"/>
      <c r="M33" s="217"/>
    </row>
    <row r="34" spans="2:13" ht="21" customHeight="1" x14ac:dyDescent="0.3">
      <c r="B34" s="761" t="s">
        <v>291</v>
      </c>
      <c r="C34" s="762"/>
      <c r="D34" s="469"/>
      <c r="E34" s="322"/>
      <c r="F34" s="326"/>
      <c r="G34" s="213"/>
      <c r="H34" s="26"/>
      <c r="I34" s="784"/>
      <c r="J34" s="784"/>
      <c r="K34" s="306"/>
      <c r="L34" s="217"/>
      <c r="M34" s="217"/>
    </row>
    <row r="35" spans="2:13" ht="21" customHeight="1" x14ac:dyDescent="0.3">
      <c r="B35" s="763" t="s">
        <v>332</v>
      </c>
      <c r="C35" s="764"/>
      <c r="D35" s="429" t="str">
        <f>'03 Spezifikationsliste'!F54</f>
        <v>-</v>
      </c>
      <c r="E35" s="322"/>
      <c r="F35" s="326"/>
      <c r="G35" s="213"/>
      <c r="H35" s="26"/>
      <c r="I35" s="486" t="s">
        <v>368</v>
      </c>
      <c r="J35" s="465"/>
      <c r="K35" s="306"/>
      <c r="L35" s="217"/>
      <c r="M35" s="217"/>
    </row>
    <row r="36" spans="2:13" ht="21" customHeight="1" x14ac:dyDescent="0.3">
      <c r="B36" s="413" t="s">
        <v>333</v>
      </c>
      <c r="C36" s="414"/>
      <c r="D36" s="429" t="str">
        <f>'03 Spezifikationsliste'!F55</f>
        <v>-</v>
      </c>
      <c r="E36" s="322"/>
      <c r="F36" s="326"/>
      <c r="G36" s="213"/>
      <c r="H36" s="26"/>
      <c r="I36" s="485" t="s">
        <v>369</v>
      </c>
      <c r="J36" s="465"/>
      <c r="K36" s="306"/>
      <c r="L36" s="217"/>
      <c r="M36" s="217"/>
    </row>
    <row r="37" spans="2:13" ht="21" customHeight="1" x14ac:dyDescent="0.3">
      <c r="B37" s="785" t="s">
        <v>292</v>
      </c>
      <c r="C37" s="786"/>
      <c r="D37" s="432" t="s">
        <v>144</v>
      </c>
      <c r="E37" s="322"/>
      <c r="F37" s="326"/>
      <c r="G37" s="26"/>
      <c r="H37" s="213"/>
      <c r="I37" s="485" t="s">
        <v>370</v>
      </c>
      <c r="J37" s="26"/>
      <c r="K37" s="26"/>
      <c r="L37" s="26"/>
    </row>
    <row r="38" spans="2:13" ht="21" customHeight="1" x14ac:dyDescent="0.3">
      <c r="B38" s="433"/>
      <c r="C38" s="433"/>
      <c r="D38" s="434"/>
      <c r="E38" s="322"/>
      <c r="F38" s="327"/>
      <c r="G38" s="26"/>
      <c r="H38" s="213"/>
      <c r="I38" s="482" t="s">
        <v>371</v>
      </c>
      <c r="J38" s="26"/>
      <c r="K38" s="26"/>
      <c r="L38" s="26"/>
    </row>
    <row r="39" spans="2:13" ht="15.6" x14ac:dyDescent="0.3">
      <c r="B39" s="328"/>
      <c r="C39" s="328"/>
      <c r="D39" s="328"/>
      <c r="E39" s="328"/>
      <c r="F39" s="329"/>
      <c r="G39" s="26"/>
      <c r="H39" s="26"/>
      <c r="I39" s="482" t="s">
        <v>372</v>
      </c>
      <c r="J39" s="26"/>
      <c r="K39" s="26"/>
      <c r="L39" s="26"/>
    </row>
    <row r="40" spans="2:13" ht="15.75" customHeight="1" x14ac:dyDescent="0.3">
      <c r="B40" s="767" t="s">
        <v>211</v>
      </c>
      <c r="C40" s="768"/>
      <c r="D40" s="769"/>
      <c r="E40" s="328"/>
      <c r="F40" s="330" t="s">
        <v>286</v>
      </c>
      <c r="G40" s="26"/>
      <c r="H40" s="26"/>
      <c r="I40" s="26"/>
      <c r="J40" s="26"/>
      <c r="K40" s="26"/>
      <c r="L40" s="26"/>
    </row>
    <row r="41" spans="2:13" ht="21" customHeight="1" x14ac:dyDescent="0.3">
      <c r="B41" s="787"/>
      <c r="C41" s="788"/>
      <c r="D41" s="471"/>
      <c r="E41" s="322"/>
      <c r="F41" s="325"/>
      <c r="G41" s="26"/>
      <c r="H41" s="26"/>
      <c r="I41" s="26"/>
      <c r="J41" s="26"/>
      <c r="K41" s="26"/>
      <c r="L41" s="26"/>
    </row>
    <row r="42" spans="2:13" ht="21" customHeight="1" x14ac:dyDescent="0.3">
      <c r="B42" s="773"/>
      <c r="C42" s="774"/>
      <c r="D42" s="415"/>
      <c r="E42" s="322"/>
      <c r="F42" s="326"/>
      <c r="G42" s="26"/>
      <c r="H42" s="26"/>
      <c r="I42" s="26"/>
      <c r="J42" s="26"/>
      <c r="K42" s="26"/>
      <c r="L42" s="26"/>
    </row>
    <row r="43" spans="2:13" ht="21" customHeight="1" x14ac:dyDescent="0.3">
      <c r="B43" s="773"/>
      <c r="C43" s="774"/>
      <c r="D43" s="415"/>
      <c r="E43" s="322"/>
      <c r="F43" s="326"/>
      <c r="G43" s="26"/>
      <c r="H43" s="26"/>
      <c r="I43" s="26"/>
      <c r="J43" s="26"/>
      <c r="K43" s="26"/>
      <c r="L43" s="26"/>
    </row>
    <row r="44" spans="2:13" ht="21" customHeight="1" x14ac:dyDescent="0.3">
      <c r="B44" s="779"/>
      <c r="C44" s="780"/>
      <c r="D44" s="416"/>
      <c r="E44" s="322"/>
      <c r="F44" s="327"/>
      <c r="G44" s="26"/>
      <c r="H44" s="26"/>
      <c r="I44" s="26"/>
      <c r="J44" s="26"/>
      <c r="K44" s="26"/>
      <c r="L44" s="26"/>
    </row>
    <row r="45" spans="2:13" ht="14.25" customHeight="1" x14ac:dyDescent="0.3">
      <c r="B45" s="331"/>
      <c r="C45" s="332"/>
      <c r="D45" s="333"/>
      <c r="E45" s="328"/>
      <c r="F45" s="329"/>
      <c r="G45" s="26"/>
      <c r="H45" s="26"/>
      <c r="I45" s="26"/>
      <c r="J45" s="26"/>
      <c r="K45" s="26"/>
      <c r="L45" s="26"/>
    </row>
    <row r="46" spans="2:13" ht="15.6" x14ac:dyDescent="0.3">
      <c r="B46" s="770" t="s">
        <v>223</v>
      </c>
      <c r="C46" s="771"/>
      <c r="D46" s="772"/>
      <c r="E46" s="328"/>
      <c r="F46" s="330" t="s">
        <v>286</v>
      </c>
      <c r="G46" s="26"/>
      <c r="H46" s="26"/>
      <c r="I46" s="26"/>
      <c r="J46" s="26"/>
      <c r="K46" s="26"/>
      <c r="L46" s="26"/>
    </row>
    <row r="47" spans="2:13" ht="21" customHeight="1" x14ac:dyDescent="0.3">
      <c r="B47" s="316" t="s">
        <v>296</v>
      </c>
      <c r="C47" s="334" t="str">
        <f>'03 Spezifikationsliste'!E50</f>
        <v xml:space="preserve">Uni Light </v>
      </c>
      <c r="D47" s="335" t="str">
        <f>'03 Spezifikationsliste'!F50</f>
        <v>-</v>
      </c>
      <c r="E47" s="328"/>
      <c r="F47" s="336"/>
      <c r="G47" s="26"/>
      <c r="H47" s="26"/>
      <c r="I47" s="26"/>
      <c r="J47" s="26"/>
      <c r="K47" s="26"/>
      <c r="L47" s="26"/>
    </row>
    <row r="48" spans="2:13" ht="21" customHeight="1" x14ac:dyDescent="0.3">
      <c r="B48" s="781"/>
      <c r="C48" s="782"/>
      <c r="D48" s="345" t="e">
        <f>VLOOKUP(D47,C58:D64,2,FALSE)</f>
        <v>#N/A</v>
      </c>
      <c r="E48" s="346"/>
      <c r="F48" s="347"/>
      <c r="G48" s="26"/>
      <c r="H48" s="26"/>
      <c r="I48" s="26"/>
      <c r="J48" s="26"/>
      <c r="K48" s="26"/>
      <c r="L48" s="26"/>
    </row>
    <row r="49" spans="1:57" s="189" customFormat="1" ht="15" customHeight="1" x14ac:dyDescent="0.3">
      <c r="A49" s="26"/>
      <c r="B49" s="765" t="s">
        <v>297</v>
      </c>
      <c r="C49" s="766"/>
      <c r="D49" s="739" t="str">
        <f>'03 Spezifikationsliste'!G53</f>
        <v xml:space="preserve">si </v>
      </c>
      <c r="E49" s="740"/>
      <c r="F49" s="337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</row>
    <row r="50" spans="1:57" s="26" customFormat="1" x14ac:dyDescent="0.3">
      <c r="B50" s="309"/>
      <c r="C50" s="309"/>
      <c r="D50" s="309"/>
      <c r="E50" s="310"/>
    </row>
    <row r="51" spans="1:57" s="26" customFormat="1" x14ac:dyDescent="0.3"/>
    <row r="52" spans="1:57" s="26" customFormat="1" x14ac:dyDescent="0.3"/>
    <row r="53" spans="1:57" s="26" customFormat="1" hidden="1" outlineLevel="1" x14ac:dyDescent="0.3"/>
    <row r="54" spans="1:57" s="26" customFormat="1" hidden="1" outlineLevel="1" x14ac:dyDescent="0.3">
      <c r="B54" s="214" t="s">
        <v>203</v>
      </c>
    </row>
    <row r="55" spans="1:57" s="26" customFormat="1" hidden="1" outlineLevel="1" x14ac:dyDescent="0.3">
      <c r="B55" s="215"/>
      <c r="C55" s="215"/>
      <c r="D55" s="215"/>
      <c r="E55" s="215"/>
      <c r="F55" s="215"/>
    </row>
    <row r="56" spans="1:57" s="26" customFormat="1" hidden="1" outlineLevel="1" x14ac:dyDescent="0.3">
      <c r="B56" s="216" t="s">
        <v>180</v>
      </c>
      <c r="C56" s="215"/>
      <c r="D56" s="215"/>
      <c r="E56" s="215"/>
      <c r="F56" s="215"/>
    </row>
    <row r="57" spans="1:57" s="26" customFormat="1" hidden="1" outlineLevel="1" x14ac:dyDescent="0.3">
      <c r="B57" s="216" t="s">
        <v>181</v>
      </c>
      <c r="C57" s="215"/>
      <c r="D57" s="215"/>
      <c r="E57" s="215"/>
      <c r="F57" s="215"/>
    </row>
    <row r="58" spans="1:57" s="26" customFormat="1" hidden="1" outlineLevel="1" x14ac:dyDescent="0.3">
      <c r="B58" s="216" t="s">
        <v>98</v>
      </c>
      <c r="C58" s="218" t="s">
        <v>103</v>
      </c>
      <c r="D58" s="219">
        <v>0</v>
      </c>
      <c r="E58" s="216" t="s">
        <v>109</v>
      </c>
      <c r="F58" s="216" t="s">
        <v>123</v>
      </c>
    </row>
    <row r="59" spans="1:57" s="26" customFormat="1" hidden="1" outlineLevel="1" x14ac:dyDescent="0.3">
      <c r="B59" s="216" t="s">
        <v>97</v>
      </c>
      <c r="C59" s="218" t="s">
        <v>104</v>
      </c>
      <c r="D59" s="219">
        <v>0</v>
      </c>
      <c r="E59" s="216" t="s">
        <v>110</v>
      </c>
      <c r="F59" s="216" t="s">
        <v>124</v>
      </c>
    </row>
    <row r="60" spans="1:57" s="26" customFormat="1" hidden="1" outlineLevel="1" x14ac:dyDescent="0.3">
      <c r="B60" s="216" t="s">
        <v>99</v>
      </c>
      <c r="C60" s="218" t="s">
        <v>105</v>
      </c>
      <c r="D60" s="219">
        <v>0</v>
      </c>
      <c r="E60" s="216"/>
      <c r="F60" s="216" t="s">
        <v>125</v>
      </c>
    </row>
    <row r="61" spans="1:57" s="26" customFormat="1" hidden="1" outlineLevel="1" x14ac:dyDescent="0.3">
      <c r="B61" s="216" t="s">
        <v>100</v>
      </c>
      <c r="C61" s="218" t="s">
        <v>106</v>
      </c>
      <c r="D61" s="219">
        <v>0</v>
      </c>
      <c r="E61" s="216"/>
      <c r="F61" s="216"/>
    </row>
    <row r="62" spans="1:57" s="26" customFormat="1" hidden="1" outlineLevel="1" x14ac:dyDescent="0.3">
      <c r="B62" s="216" t="s">
        <v>101</v>
      </c>
      <c r="C62" s="218" t="s">
        <v>107</v>
      </c>
      <c r="D62" s="219">
        <v>0</v>
      </c>
      <c r="E62" s="216"/>
      <c r="F62" s="216"/>
    </row>
    <row r="63" spans="1:57" s="26" customFormat="1" hidden="1" outlineLevel="1" x14ac:dyDescent="0.3">
      <c r="B63" s="216"/>
      <c r="C63" s="218" t="s">
        <v>108</v>
      </c>
      <c r="D63" s="219">
        <v>0</v>
      </c>
      <c r="E63" s="216"/>
      <c r="F63" s="216"/>
    </row>
    <row r="64" spans="1:57" s="26" customFormat="1" hidden="1" outlineLevel="1" x14ac:dyDescent="0.3">
      <c r="B64" s="216"/>
      <c r="C64" s="218" t="s">
        <v>102</v>
      </c>
      <c r="D64" s="219" t="s">
        <v>165</v>
      </c>
      <c r="E64" s="216"/>
      <c r="F64" s="216"/>
    </row>
    <row r="65" spans="2:12" s="26" customFormat="1" hidden="1" outlineLevel="1" x14ac:dyDescent="0.3">
      <c r="B65" s="216"/>
      <c r="C65" s="216"/>
      <c r="D65" s="216"/>
      <c r="E65" s="216"/>
      <c r="F65" s="216"/>
    </row>
    <row r="66" spans="2:12" s="26" customFormat="1" hidden="1" outlineLevel="1" x14ac:dyDescent="0.3">
      <c r="B66" s="216"/>
      <c r="C66" s="215"/>
      <c r="D66" s="216"/>
      <c r="E66" s="216"/>
      <c r="F66" s="216"/>
    </row>
    <row r="67" spans="2:12" s="26" customFormat="1" hidden="1" outlineLevel="1" x14ac:dyDescent="0.3">
      <c r="B67" s="216"/>
      <c r="C67" s="215"/>
      <c r="D67" s="216"/>
      <c r="E67" s="216"/>
      <c r="F67" s="216"/>
    </row>
    <row r="68" spans="2:12" s="26" customFormat="1" hidden="1" outlineLevel="1" x14ac:dyDescent="0.3">
      <c r="B68" s="216"/>
      <c r="C68" s="218" t="s">
        <v>109</v>
      </c>
      <c r="D68" s="216"/>
      <c r="E68" s="216"/>
      <c r="F68" s="216"/>
    </row>
    <row r="69" spans="2:12" s="26" customFormat="1" hidden="1" outlineLevel="1" x14ac:dyDescent="0.3">
      <c r="B69" s="216"/>
      <c r="C69" s="218" t="s">
        <v>179</v>
      </c>
      <c r="D69" s="216"/>
      <c r="E69" s="216"/>
      <c r="F69" s="219" t="s">
        <v>144</v>
      </c>
    </row>
    <row r="70" spans="2:12" s="26" customFormat="1" hidden="1" outlineLevel="1" x14ac:dyDescent="0.3">
      <c r="B70" s="216"/>
      <c r="C70" s="218" t="s">
        <v>166</v>
      </c>
      <c r="D70" s="216"/>
      <c r="E70" s="216"/>
      <c r="F70" s="219" t="s">
        <v>165</v>
      </c>
    </row>
    <row r="71" spans="2:12" s="26" customFormat="1" hidden="1" outlineLevel="1" x14ac:dyDescent="0.3">
      <c r="B71" s="216"/>
      <c r="C71" s="216"/>
      <c r="D71" s="216"/>
      <c r="E71" s="216"/>
      <c r="F71" s="219" t="s">
        <v>109</v>
      </c>
    </row>
    <row r="72" spans="2:12" s="26" customFormat="1" hidden="1" outlineLevel="1" x14ac:dyDescent="0.3">
      <c r="B72" s="215"/>
      <c r="C72" s="215"/>
      <c r="D72" s="215"/>
      <c r="E72" s="215"/>
      <c r="F72" s="215"/>
    </row>
    <row r="73" spans="2:12" s="26" customFormat="1" hidden="1" outlineLevel="1" x14ac:dyDescent="0.3"/>
    <row r="74" spans="2:12" hidden="1" outlineLevel="1" x14ac:dyDescent="0.3">
      <c r="B74" s="220" t="s">
        <v>204</v>
      </c>
      <c r="C74" s="26"/>
      <c r="D74" s="26"/>
      <c r="E74" s="26"/>
      <c r="F74" s="26"/>
      <c r="G74" s="213"/>
      <c r="H74" s="26"/>
      <c r="I74" s="26"/>
      <c r="J74" s="26"/>
      <c r="K74" s="26"/>
      <c r="L74" s="26"/>
    </row>
    <row r="75" spans="2:12" hidden="1" outlineLevel="1" x14ac:dyDescent="0.3">
      <c r="B75" s="221">
        <v>1</v>
      </c>
      <c r="C75" s="61" t="str">
        <f>PLAYBOOK!M9</f>
        <v>Altissimo Road ACR</v>
      </c>
      <c r="D75" s="221" t="s">
        <v>323</v>
      </c>
      <c r="E75" s="26"/>
      <c r="F75" s="26"/>
      <c r="G75" s="213"/>
      <c r="H75" s="26"/>
      <c r="I75" s="26"/>
      <c r="J75" s="26"/>
      <c r="K75" s="26"/>
      <c r="L75" s="26"/>
    </row>
    <row r="76" spans="2:12" hidden="1" outlineLevel="1" x14ac:dyDescent="0.3">
      <c r="B76" s="221">
        <v>2</v>
      </c>
      <c r="C76" s="61" t="str">
        <f>PLAYBOOK!M15</f>
        <v>Tomarlo ALL ACR</v>
      </c>
      <c r="D76" s="221" t="s">
        <v>113</v>
      </c>
      <c r="E76" s="26"/>
      <c r="F76" s="26"/>
      <c r="G76" s="213"/>
      <c r="H76" s="26"/>
      <c r="I76" s="26"/>
      <c r="J76" s="26"/>
      <c r="K76" s="26"/>
      <c r="L76" s="26"/>
    </row>
    <row r="77" spans="2:12" hidden="1" outlineLevel="1" x14ac:dyDescent="0.3">
      <c r="B77" s="221">
        <v>3</v>
      </c>
      <c r="C77" s="61" t="str">
        <f>PLAYBOOK!M18</f>
        <v>Pradello DB</v>
      </c>
      <c r="D77" s="221" t="s">
        <v>182</v>
      </c>
      <c r="E77" s="26"/>
      <c r="F77" s="26"/>
      <c r="G77" s="213"/>
      <c r="H77" s="26"/>
      <c r="I77" s="26"/>
      <c r="J77" s="26"/>
      <c r="K77" s="26"/>
      <c r="L77" s="26"/>
    </row>
    <row r="78" spans="2:12" hidden="1" outlineLevel="1" x14ac:dyDescent="0.3">
      <c r="B78" s="221">
        <v>4</v>
      </c>
      <c r="C78" s="61" t="e">
        <f>PLAYBOOK!#REF!</f>
        <v>#REF!</v>
      </c>
      <c r="D78" s="221" t="s">
        <v>116</v>
      </c>
      <c r="E78" s="26"/>
      <c r="F78" s="26"/>
      <c r="G78" s="213"/>
      <c r="H78" s="26"/>
      <c r="I78" s="26"/>
      <c r="J78" s="26"/>
      <c r="K78" s="26"/>
      <c r="L78" s="26"/>
    </row>
    <row r="79" spans="2:12" hidden="1" outlineLevel="1" x14ac:dyDescent="0.3">
      <c r="B79" s="221">
        <v>5</v>
      </c>
      <c r="C79" s="61" t="str">
        <f>PLAYBOOK!M21</f>
        <v>Lisore Gravel ACR</v>
      </c>
      <c r="D79" s="221" t="s">
        <v>318</v>
      </c>
      <c r="E79" s="26"/>
      <c r="F79" s="26"/>
      <c r="G79" s="213"/>
      <c r="H79" s="26"/>
      <c r="I79" s="26"/>
      <c r="J79" s="26"/>
      <c r="K79" s="26"/>
      <c r="L79" s="26"/>
    </row>
    <row r="80" spans="2:12" hidden="1" outlineLevel="1" x14ac:dyDescent="0.3">
      <c r="B80" s="221">
        <v>6</v>
      </c>
      <c r="C80" s="61" t="str">
        <f>PLAYBOOK!M22</f>
        <v>Pianazze</v>
      </c>
      <c r="D80" s="221" t="s">
        <v>298</v>
      </c>
      <c r="E80" s="26"/>
      <c r="F80" s="26"/>
      <c r="G80" s="213"/>
      <c r="H80" s="26"/>
      <c r="I80" s="26"/>
      <c r="J80" s="26"/>
      <c r="K80" s="26"/>
      <c r="L80" s="26"/>
    </row>
    <row r="81" spans="2:12" hidden="1" outlineLevel="1" x14ac:dyDescent="0.3">
      <c r="B81" s="221">
        <v>7</v>
      </c>
      <c r="C81" s="61" t="str">
        <f>PLAYBOOK!M23</f>
        <v>Pianazze DB</v>
      </c>
      <c r="D81" s="221" t="s">
        <v>117</v>
      </c>
      <c r="E81" s="26"/>
      <c r="F81" s="26"/>
      <c r="G81" s="213"/>
      <c r="H81" s="26"/>
      <c r="I81" s="26"/>
      <c r="J81" s="26"/>
      <c r="K81" s="26"/>
      <c r="L81" s="26"/>
    </row>
    <row r="82" spans="2:12" hidden="1" outlineLevel="1" x14ac:dyDescent="0.3">
      <c r="B82" s="221">
        <v>8</v>
      </c>
      <c r="C82" s="61" t="str">
        <f>PLAYBOOK!M24</f>
        <v>Maiolo</v>
      </c>
      <c r="D82" s="221" t="s">
        <v>117</v>
      </c>
      <c r="E82" s="26"/>
      <c r="F82" s="26"/>
      <c r="G82" s="213"/>
      <c r="H82" s="26"/>
      <c r="I82" s="26"/>
      <c r="J82" s="26"/>
      <c r="K82" s="26"/>
      <c r="L82" s="26"/>
    </row>
    <row r="83" spans="2:12" hidden="1" outlineLevel="1" x14ac:dyDescent="0.3">
      <c r="B83" s="221">
        <v>9</v>
      </c>
      <c r="C83" s="61" t="str">
        <f>PLAYBOOK!M26</f>
        <v>Berlino</v>
      </c>
      <c r="D83" s="221" t="s">
        <v>317</v>
      </c>
      <c r="E83" s="26"/>
      <c r="F83" s="26"/>
      <c r="G83" s="213"/>
      <c r="H83" s="26"/>
      <c r="I83" s="26"/>
      <c r="J83" s="26"/>
      <c r="K83" s="26"/>
      <c r="L83" s="26"/>
    </row>
    <row r="84" spans="2:12" hidden="1" outlineLevel="1" x14ac:dyDescent="0.3">
      <c r="B84" s="221">
        <v>10</v>
      </c>
      <c r="C84" s="61" t="e">
        <f>PLAYBOOK!#REF!</f>
        <v>#REF!</v>
      </c>
      <c r="D84" s="221" t="s">
        <v>319</v>
      </c>
      <c r="E84" s="26"/>
      <c r="F84" s="26"/>
      <c r="G84" s="213"/>
      <c r="H84" s="26"/>
      <c r="I84" s="26"/>
      <c r="J84" s="26"/>
      <c r="K84" s="26"/>
      <c r="L84" s="26"/>
    </row>
    <row r="85" spans="2:12" hidden="1" outlineLevel="1" x14ac:dyDescent="0.3">
      <c r="B85" s="221">
        <v>11</v>
      </c>
      <c r="C85" s="61" t="str">
        <f>PLAYBOOK!M27</f>
        <v>PAS - 01</v>
      </c>
      <c r="D85" s="221" t="s">
        <v>118</v>
      </c>
      <c r="E85" s="26"/>
      <c r="F85" s="26"/>
      <c r="G85" s="213"/>
      <c r="H85" s="26"/>
      <c r="I85" s="26"/>
      <c r="J85" s="26"/>
      <c r="K85" s="26"/>
      <c r="L85" s="26"/>
    </row>
    <row r="86" spans="2:12" hidden="1" outlineLevel="1" x14ac:dyDescent="0.3">
      <c r="B86" s="221">
        <v>12</v>
      </c>
      <c r="C86" s="61" t="e">
        <f>PLAYBOOK!#REF!</f>
        <v>#REF!</v>
      </c>
      <c r="D86" s="221" t="s">
        <v>118</v>
      </c>
      <c r="E86" s="26"/>
      <c r="F86" s="26"/>
      <c r="G86" s="213"/>
      <c r="H86" s="26"/>
      <c r="I86" s="26"/>
      <c r="J86" s="26"/>
      <c r="K86" s="26"/>
      <c r="L86" s="26"/>
    </row>
    <row r="87" spans="2:12" hidden="1" outlineLevel="1" x14ac:dyDescent="0.3">
      <c r="B87" s="221">
        <v>13</v>
      </c>
      <c r="C87" s="61" t="e">
        <f>PLAYBOOK!#REF!</f>
        <v>#REF!</v>
      </c>
      <c r="D87" s="221" t="s">
        <v>161</v>
      </c>
      <c r="E87" s="26"/>
      <c r="F87" s="26"/>
      <c r="G87" s="213"/>
      <c r="H87" s="26"/>
      <c r="I87" s="26"/>
      <c r="J87" s="26"/>
      <c r="K87" s="26"/>
      <c r="L87" s="26"/>
    </row>
    <row r="88" spans="2:12" hidden="1" outlineLevel="1" x14ac:dyDescent="0.3">
      <c r="B88" s="221">
        <v>14</v>
      </c>
      <c r="C88" s="61" t="str">
        <f>PLAYBOOK!M30</f>
        <v>Bagnolo DB CX</v>
      </c>
      <c r="D88" s="221" t="s">
        <v>120</v>
      </c>
      <c r="E88" s="26"/>
      <c r="F88" s="26"/>
      <c r="G88" s="213"/>
      <c r="H88" s="26"/>
      <c r="I88" s="26"/>
      <c r="J88" s="26"/>
      <c r="K88" s="26"/>
      <c r="L88" s="26"/>
    </row>
    <row r="89" spans="2:12" hidden="1" outlineLevel="1" x14ac:dyDescent="0.3">
      <c r="B89" s="221">
        <v>15</v>
      </c>
      <c r="C89" s="61" t="str">
        <f>PLAYBOOK!M31</f>
        <v>Bagnolo Road</v>
      </c>
      <c r="D89" s="221" t="s">
        <v>121</v>
      </c>
      <c r="E89" s="26"/>
      <c r="F89" s="26"/>
      <c r="G89" s="213"/>
      <c r="H89" s="26"/>
      <c r="I89" s="26"/>
      <c r="J89" s="26"/>
      <c r="K89" s="26"/>
      <c r="L89" s="26"/>
    </row>
    <row r="90" spans="2:12" hidden="1" outlineLevel="1" x14ac:dyDescent="0.3">
      <c r="B90" s="221">
        <v>16</v>
      </c>
      <c r="C90" s="61" t="str">
        <f>PLAYBOOK!M32</f>
        <v>Bagnolo XCr | CX</v>
      </c>
      <c r="D90" s="221" t="s">
        <v>122</v>
      </c>
      <c r="E90" s="26"/>
      <c r="F90" s="26"/>
      <c r="G90" s="213"/>
      <c r="H90" s="26"/>
      <c r="I90" s="26"/>
      <c r="J90" s="26"/>
      <c r="K90" s="26"/>
      <c r="L90" s="26"/>
    </row>
    <row r="91" spans="2:12" hidden="1" outlineLevel="1" x14ac:dyDescent="0.3">
      <c r="B91" s="221">
        <v>17</v>
      </c>
      <c r="C91" s="61" t="e">
        <f>PLAYBOOK!#REF!</f>
        <v>#REF!</v>
      </c>
      <c r="D91" s="221" t="s">
        <v>186</v>
      </c>
      <c r="E91" s="26"/>
      <c r="F91" s="26"/>
      <c r="G91" s="213"/>
      <c r="H91" s="26"/>
      <c r="I91" s="26"/>
      <c r="J91" s="26"/>
      <c r="K91" s="26"/>
      <c r="L91" s="26"/>
    </row>
    <row r="92" spans="2:12" hidden="1" outlineLevel="1" x14ac:dyDescent="0.3">
      <c r="B92" s="221">
        <v>18</v>
      </c>
      <c r="C92" s="61" t="str">
        <f>PLAYBOOK!M33</f>
        <v>Bagnolo XCr |Road</v>
      </c>
      <c r="D92" s="221"/>
      <c r="E92" s="26"/>
      <c r="F92" s="26"/>
      <c r="G92" s="213"/>
      <c r="H92" s="26"/>
      <c r="I92" s="26"/>
      <c r="J92" s="26"/>
      <c r="K92" s="26"/>
      <c r="L92" s="26"/>
    </row>
    <row r="93" spans="2:12" hidden="1" outlineLevel="1" x14ac:dyDescent="0.3">
      <c r="B93" s="221">
        <v>19</v>
      </c>
      <c r="C93" s="61">
        <f>PLAYBOOK!M34</f>
        <v>0</v>
      </c>
      <c r="D93" s="221"/>
      <c r="E93" s="26"/>
      <c r="F93" s="26"/>
      <c r="G93" s="213"/>
      <c r="H93" s="26"/>
      <c r="I93" s="26"/>
      <c r="J93" s="26"/>
      <c r="K93" s="26"/>
      <c r="L93" s="26"/>
    </row>
    <row r="94" spans="2:12" hidden="1" outlineLevel="1" x14ac:dyDescent="0.3">
      <c r="B94" s="221">
        <v>20</v>
      </c>
      <c r="C94" s="61">
        <f>PLAYBOOK!M35</f>
        <v>0</v>
      </c>
      <c r="D94" s="221"/>
      <c r="E94" s="26"/>
      <c r="F94" s="26"/>
      <c r="G94" s="213"/>
      <c r="H94" s="26"/>
      <c r="I94" s="26"/>
      <c r="J94" s="26"/>
      <c r="K94" s="26"/>
      <c r="L94" s="26"/>
    </row>
    <row r="95" spans="2:12" hidden="1" outlineLevel="1" x14ac:dyDescent="0.3">
      <c r="B95" s="26"/>
      <c r="C95" s="26"/>
      <c r="E95" s="26"/>
      <c r="F95" s="26"/>
      <c r="G95" s="213"/>
      <c r="H95" s="26"/>
      <c r="I95" s="26"/>
      <c r="J95" s="26"/>
      <c r="K95" s="26"/>
      <c r="L95" s="26"/>
    </row>
    <row r="96" spans="2:12" collapsed="1" x14ac:dyDescent="0.3">
      <c r="B96" s="26"/>
      <c r="C96" s="26"/>
      <c r="D96" s="26"/>
      <c r="E96" s="26"/>
      <c r="F96" s="26"/>
      <c r="G96" s="213"/>
      <c r="H96" s="26"/>
      <c r="I96" s="26"/>
      <c r="J96" s="26"/>
      <c r="K96" s="26"/>
      <c r="L96" s="26"/>
    </row>
    <row r="97" spans="2:12" x14ac:dyDescent="0.3">
      <c r="B97" s="26"/>
      <c r="C97" s="26"/>
      <c r="D97" s="26"/>
      <c r="E97" s="26"/>
      <c r="F97" s="26"/>
      <c r="G97" s="213"/>
      <c r="H97" s="26"/>
      <c r="I97" s="26"/>
      <c r="J97" s="26"/>
      <c r="K97" s="26"/>
      <c r="L97" s="26"/>
    </row>
    <row r="98" spans="2:12" x14ac:dyDescent="0.3">
      <c r="B98" s="26"/>
      <c r="C98" s="26"/>
      <c r="D98" s="26"/>
      <c r="E98" s="26"/>
      <c r="F98" s="26"/>
      <c r="G98" s="213"/>
      <c r="H98" s="26"/>
      <c r="I98" s="26"/>
      <c r="J98" s="26"/>
      <c r="K98" s="26"/>
      <c r="L98" s="26"/>
    </row>
    <row r="99" spans="2:12" x14ac:dyDescent="0.3">
      <c r="B99" s="26"/>
      <c r="C99" s="26"/>
      <c r="D99" s="26"/>
      <c r="E99" s="26"/>
      <c r="F99" s="26"/>
      <c r="G99" s="213"/>
      <c r="H99" s="26"/>
      <c r="I99" s="26"/>
      <c r="J99" s="26"/>
      <c r="K99" s="26"/>
      <c r="L99" s="26"/>
    </row>
    <row r="100" spans="2:12" x14ac:dyDescent="0.3">
      <c r="B100" s="26"/>
      <c r="C100" s="26"/>
      <c r="D100" s="26"/>
      <c r="E100" s="26"/>
      <c r="F100" s="26"/>
      <c r="G100" s="213"/>
      <c r="H100" s="26"/>
      <c r="I100" s="26"/>
      <c r="J100" s="26"/>
      <c r="K100" s="26"/>
      <c r="L100" s="26"/>
    </row>
    <row r="101" spans="2:12" x14ac:dyDescent="0.3">
      <c r="B101" s="26"/>
      <c r="C101" s="26"/>
      <c r="D101" s="26"/>
      <c r="E101" s="26"/>
      <c r="F101" s="26"/>
      <c r="G101" s="213"/>
      <c r="H101" s="26"/>
      <c r="I101" s="26"/>
      <c r="J101" s="26"/>
      <c r="K101" s="26"/>
      <c r="L101" s="26"/>
    </row>
    <row r="102" spans="2:12" x14ac:dyDescent="0.3">
      <c r="B102" s="26"/>
      <c r="C102" s="26"/>
      <c r="D102" s="26"/>
      <c r="E102" s="26"/>
      <c r="F102" s="26"/>
      <c r="G102" s="213"/>
      <c r="H102" s="26"/>
      <c r="I102" s="26"/>
      <c r="J102" s="26"/>
      <c r="K102" s="26"/>
      <c r="L102" s="26"/>
    </row>
    <row r="103" spans="2:12" x14ac:dyDescent="0.3">
      <c r="B103" s="26"/>
      <c r="C103" s="26"/>
      <c r="D103" s="26"/>
      <c r="E103" s="26"/>
      <c r="F103" s="26"/>
      <c r="G103" s="213"/>
      <c r="H103" s="26"/>
      <c r="I103" s="26"/>
      <c r="J103" s="26"/>
      <c r="K103" s="26"/>
      <c r="L103" s="26"/>
    </row>
    <row r="104" spans="2:12" x14ac:dyDescent="0.3"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2:12" x14ac:dyDescent="0.3"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</row>
    <row r="106" spans="2:12" x14ac:dyDescent="0.3"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</row>
    <row r="107" spans="2:12" x14ac:dyDescent="0.3"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</row>
    <row r="108" spans="2:12" x14ac:dyDescent="0.3"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</row>
    <row r="109" spans="2:12" x14ac:dyDescent="0.3"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</row>
    <row r="110" spans="2:12" x14ac:dyDescent="0.3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</row>
    <row r="111" spans="2:12" x14ac:dyDescent="0.3"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2:12" x14ac:dyDescent="0.3"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spans="2:12" x14ac:dyDescent="0.3"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2:12" x14ac:dyDescent="0.3"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spans="2:12" x14ac:dyDescent="0.3"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</row>
    <row r="116" spans="2:12" x14ac:dyDescent="0.3"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</row>
    <row r="117" spans="2:12" x14ac:dyDescent="0.3"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</row>
    <row r="118" spans="2:12" x14ac:dyDescent="0.3"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</row>
    <row r="119" spans="2:12" x14ac:dyDescent="0.3"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</row>
    <row r="120" spans="2:12" x14ac:dyDescent="0.3"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spans="2:12" x14ac:dyDescent="0.3"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spans="2:12" x14ac:dyDescent="0.3"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</row>
    <row r="123" spans="2:12" x14ac:dyDescent="0.3"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</row>
    <row r="124" spans="2:12" x14ac:dyDescent="0.3"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</row>
    <row r="125" spans="2:12" x14ac:dyDescent="0.3"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</row>
    <row r="126" spans="2:12" x14ac:dyDescent="0.3"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</row>
    <row r="127" spans="2:12" x14ac:dyDescent="0.3"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</row>
    <row r="128" spans="2:12" x14ac:dyDescent="0.3"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</row>
    <row r="129" spans="2:12" x14ac:dyDescent="0.3"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</row>
    <row r="130" spans="2:12" x14ac:dyDescent="0.3"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</row>
    <row r="131" spans="2:12" x14ac:dyDescent="0.3"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</row>
    <row r="132" spans="2:12" x14ac:dyDescent="0.3"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</row>
    <row r="133" spans="2:12" x14ac:dyDescent="0.3"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</row>
    <row r="134" spans="2:12" x14ac:dyDescent="0.3"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</row>
    <row r="135" spans="2:12" x14ac:dyDescent="0.3"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</row>
    <row r="136" spans="2:12" x14ac:dyDescent="0.3"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</row>
    <row r="137" spans="2:12" x14ac:dyDescent="0.3"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</row>
    <row r="138" spans="2:12" x14ac:dyDescent="0.3"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</row>
    <row r="139" spans="2:12" x14ac:dyDescent="0.3"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</row>
    <row r="140" spans="2:12" x14ac:dyDescent="0.3"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</row>
    <row r="141" spans="2:12" x14ac:dyDescent="0.3"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</row>
    <row r="142" spans="2:12" x14ac:dyDescent="0.3"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</row>
    <row r="143" spans="2:12" x14ac:dyDescent="0.3"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</row>
    <row r="144" spans="2:12" x14ac:dyDescent="0.3"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</row>
    <row r="145" spans="2:12" x14ac:dyDescent="0.3"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</row>
    <row r="146" spans="2:12" x14ac:dyDescent="0.3"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</row>
    <row r="147" spans="2:12" x14ac:dyDescent="0.3"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</row>
    <row r="148" spans="2:12" x14ac:dyDescent="0.3"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</row>
    <row r="149" spans="2:12" x14ac:dyDescent="0.3"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</row>
    <row r="150" spans="2:12" x14ac:dyDescent="0.3"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</row>
    <row r="151" spans="2:12" x14ac:dyDescent="0.3"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</row>
    <row r="152" spans="2:12" x14ac:dyDescent="0.3"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</row>
    <row r="153" spans="2:12" x14ac:dyDescent="0.3"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</row>
    <row r="154" spans="2:12" x14ac:dyDescent="0.3"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</row>
    <row r="155" spans="2:12" x14ac:dyDescent="0.3"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</row>
    <row r="156" spans="2:12" x14ac:dyDescent="0.3"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</row>
    <row r="157" spans="2:12" x14ac:dyDescent="0.3"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</row>
    <row r="158" spans="2:12" x14ac:dyDescent="0.3"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</row>
    <row r="159" spans="2:12" x14ac:dyDescent="0.3"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</row>
    <row r="160" spans="2:12" x14ac:dyDescent="0.3"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</row>
    <row r="161" spans="2:12" x14ac:dyDescent="0.3"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</row>
    <row r="162" spans="2:12" x14ac:dyDescent="0.3"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</row>
    <row r="163" spans="2:12" x14ac:dyDescent="0.3"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</row>
    <row r="164" spans="2:12" x14ac:dyDescent="0.3"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</row>
    <row r="165" spans="2:12" x14ac:dyDescent="0.3"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</row>
    <row r="166" spans="2:12" x14ac:dyDescent="0.3"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</row>
    <row r="167" spans="2:12" x14ac:dyDescent="0.3"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</row>
    <row r="168" spans="2:12" x14ac:dyDescent="0.3"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</row>
    <row r="169" spans="2:12" x14ac:dyDescent="0.3"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</row>
    <row r="170" spans="2:12" x14ac:dyDescent="0.3"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</row>
    <row r="171" spans="2:12" x14ac:dyDescent="0.3"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</row>
    <row r="172" spans="2:12" x14ac:dyDescent="0.3"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</row>
    <row r="173" spans="2:12" x14ac:dyDescent="0.3"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</row>
    <row r="174" spans="2:12" x14ac:dyDescent="0.3"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</row>
    <row r="175" spans="2:12" x14ac:dyDescent="0.3"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</row>
    <row r="176" spans="2:12" x14ac:dyDescent="0.3"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</row>
    <row r="177" spans="2:12" x14ac:dyDescent="0.3"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</row>
    <row r="178" spans="2:12" x14ac:dyDescent="0.3"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</row>
    <row r="179" spans="2:12" x14ac:dyDescent="0.3"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</row>
    <row r="180" spans="2:12" x14ac:dyDescent="0.3"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</row>
    <row r="181" spans="2:12" x14ac:dyDescent="0.3"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</row>
    <row r="182" spans="2:12" x14ac:dyDescent="0.3"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</row>
    <row r="183" spans="2:12" x14ac:dyDescent="0.3"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</row>
    <row r="184" spans="2:12" x14ac:dyDescent="0.3"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</row>
    <row r="185" spans="2:12" x14ac:dyDescent="0.3"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</row>
    <row r="186" spans="2:12" x14ac:dyDescent="0.3"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</row>
    <row r="187" spans="2:12" x14ac:dyDescent="0.3"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</row>
    <row r="188" spans="2:12" x14ac:dyDescent="0.3"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</row>
    <row r="189" spans="2:12" x14ac:dyDescent="0.3"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</row>
    <row r="190" spans="2:12" x14ac:dyDescent="0.3"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</row>
    <row r="191" spans="2:12" x14ac:dyDescent="0.3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</row>
    <row r="192" spans="2:12" x14ac:dyDescent="0.3"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</row>
    <row r="193" spans="2:12" x14ac:dyDescent="0.3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</row>
    <row r="194" spans="2:12" x14ac:dyDescent="0.3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</row>
    <row r="195" spans="2:12" x14ac:dyDescent="0.3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</row>
    <row r="196" spans="2:12" x14ac:dyDescent="0.3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</row>
    <row r="197" spans="2:12" x14ac:dyDescent="0.3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</row>
    <row r="198" spans="2:12" x14ac:dyDescent="0.3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</row>
    <row r="199" spans="2:12" x14ac:dyDescent="0.3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</row>
    <row r="200" spans="2:12" x14ac:dyDescent="0.3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</row>
    <row r="201" spans="2:12" x14ac:dyDescent="0.3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</row>
    <row r="202" spans="2:12" x14ac:dyDescent="0.3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</row>
    <row r="203" spans="2:12" x14ac:dyDescent="0.3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</row>
    <row r="204" spans="2:12" x14ac:dyDescent="0.3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</row>
    <row r="205" spans="2:12" x14ac:dyDescent="0.3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</row>
    <row r="206" spans="2:12" x14ac:dyDescent="0.3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</row>
    <row r="207" spans="2:12" x14ac:dyDescent="0.3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</row>
    <row r="208" spans="2:12" x14ac:dyDescent="0.3"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</row>
    <row r="209" spans="2:12" x14ac:dyDescent="0.3"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</row>
    <row r="210" spans="2:12" x14ac:dyDescent="0.3"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</row>
    <row r="211" spans="2:12" x14ac:dyDescent="0.3"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</row>
    <row r="212" spans="2:12" x14ac:dyDescent="0.3"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</row>
    <row r="213" spans="2:12" x14ac:dyDescent="0.3"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</row>
    <row r="214" spans="2:12" x14ac:dyDescent="0.3"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</row>
    <row r="215" spans="2:12" x14ac:dyDescent="0.3"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</row>
    <row r="216" spans="2:12" x14ac:dyDescent="0.3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</row>
    <row r="217" spans="2:12" x14ac:dyDescent="0.3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</row>
    <row r="218" spans="2:12" x14ac:dyDescent="0.3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</row>
    <row r="219" spans="2:12" x14ac:dyDescent="0.3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</row>
    <row r="220" spans="2:12" x14ac:dyDescent="0.3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</row>
    <row r="221" spans="2:12" x14ac:dyDescent="0.3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</row>
    <row r="222" spans="2:12" x14ac:dyDescent="0.3"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</row>
    <row r="223" spans="2:12" x14ac:dyDescent="0.3"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</row>
    <row r="224" spans="2:12" x14ac:dyDescent="0.3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</row>
    <row r="225" spans="2:12" x14ac:dyDescent="0.3"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</row>
    <row r="226" spans="2:12" x14ac:dyDescent="0.3"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</row>
    <row r="227" spans="2:12" x14ac:dyDescent="0.3"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</row>
    <row r="228" spans="2:12" x14ac:dyDescent="0.3"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</row>
    <row r="229" spans="2:12" x14ac:dyDescent="0.3"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</row>
    <row r="230" spans="2:12" x14ac:dyDescent="0.3"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</row>
    <row r="231" spans="2:12" x14ac:dyDescent="0.3"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</row>
    <row r="232" spans="2:12" x14ac:dyDescent="0.3"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</row>
    <row r="233" spans="2:12" x14ac:dyDescent="0.3"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</row>
    <row r="234" spans="2:12" x14ac:dyDescent="0.3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</row>
    <row r="235" spans="2:12" x14ac:dyDescent="0.3"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</row>
    <row r="236" spans="2:12" x14ac:dyDescent="0.3"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</row>
    <row r="237" spans="2:12" x14ac:dyDescent="0.3"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</row>
    <row r="238" spans="2:12" x14ac:dyDescent="0.3"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</row>
    <row r="239" spans="2:12" x14ac:dyDescent="0.3"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</row>
    <row r="240" spans="2:12" x14ac:dyDescent="0.3"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</row>
    <row r="241" spans="2:12" x14ac:dyDescent="0.3"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</row>
    <row r="242" spans="2:12" x14ac:dyDescent="0.3"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</row>
    <row r="243" spans="2:12" x14ac:dyDescent="0.3"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</row>
    <row r="244" spans="2:12" x14ac:dyDescent="0.3"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</row>
    <row r="245" spans="2:12" x14ac:dyDescent="0.3"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</row>
    <row r="246" spans="2:12" x14ac:dyDescent="0.3"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</row>
    <row r="247" spans="2:12" x14ac:dyDescent="0.3"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</row>
    <row r="248" spans="2:12" x14ac:dyDescent="0.3"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</row>
    <row r="249" spans="2:12" x14ac:dyDescent="0.3"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</row>
    <row r="250" spans="2:12" x14ac:dyDescent="0.3"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</row>
    <row r="251" spans="2:12" x14ac:dyDescent="0.3"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</row>
    <row r="252" spans="2:12" x14ac:dyDescent="0.3"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</row>
    <row r="253" spans="2:12" x14ac:dyDescent="0.3"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</row>
    <row r="254" spans="2:12" x14ac:dyDescent="0.3"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</row>
    <row r="255" spans="2:12" x14ac:dyDescent="0.3"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</row>
    <row r="256" spans="2:12" x14ac:dyDescent="0.3"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</row>
    <row r="257" spans="2:12" x14ac:dyDescent="0.3"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</row>
    <row r="258" spans="2:12" x14ac:dyDescent="0.3"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</row>
    <row r="259" spans="2:12" x14ac:dyDescent="0.3"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</row>
    <row r="260" spans="2:12" x14ac:dyDescent="0.3"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</row>
    <row r="261" spans="2:12" x14ac:dyDescent="0.3"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</row>
    <row r="262" spans="2:12" x14ac:dyDescent="0.3"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</row>
    <row r="263" spans="2:12" x14ac:dyDescent="0.3"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</row>
    <row r="264" spans="2:12" x14ac:dyDescent="0.3"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</row>
    <row r="265" spans="2:12" x14ac:dyDescent="0.3"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</row>
    <row r="266" spans="2:12" x14ac:dyDescent="0.3"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</row>
    <row r="267" spans="2:12" x14ac:dyDescent="0.3"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</row>
    <row r="268" spans="2:12" x14ac:dyDescent="0.3"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</row>
    <row r="269" spans="2:12" x14ac:dyDescent="0.3"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</row>
    <row r="270" spans="2:12" x14ac:dyDescent="0.3"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</row>
    <row r="271" spans="2:12" x14ac:dyDescent="0.3"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</row>
    <row r="272" spans="2:12" x14ac:dyDescent="0.3"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</row>
    <row r="273" spans="2:12" x14ac:dyDescent="0.3"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</row>
    <row r="274" spans="2:12" x14ac:dyDescent="0.3"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</row>
    <row r="275" spans="2:12" x14ac:dyDescent="0.3"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</row>
    <row r="276" spans="2:12" x14ac:dyDescent="0.3"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</row>
    <row r="277" spans="2:12" x14ac:dyDescent="0.3"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</row>
    <row r="278" spans="2:12" x14ac:dyDescent="0.3"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</row>
    <row r="279" spans="2:12" x14ac:dyDescent="0.3"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</row>
    <row r="280" spans="2:12" x14ac:dyDescent="0.3"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</row>
    <row r="281" spans="2:12" x14ac:dyDescent="0.3"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</row>
    <row r="282" spans="2:12" x14ac:dyDescent="0.3"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</row>
    <row r="283" spans="2:12" x14ac:dyDescent="0.3"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</row>
    <row r="284" spans="2:12" x14ac:dyDescent="0.3"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</row>
    <row r="285" spans="2:12" x14ac:dyDescent="0.3"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</row>
    <row r="286" spans="2:12" x14ac:dyDescent="0.3"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</row>
    <row r="287" spans="2:12" x14ac:dyDescent="0.3"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</row>
    <row r="288" spans="2:12" x14ac:dyDescent="0.3"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</row>
    <row r="289" spans="2:12" x14ac:dyDescent="0.3"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</row>
    <row r="290" spans="2:12" x14ac:dyDescent="0.3"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</row>
    <row r="291" spans="2:12" x14ac:dyDescent="0.3"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</row>
    <row r="292" spans="2:12" x14ac:dyDescent="0.3"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</row>
    <row r="293" spans="2:12" x14ac:dyDescent="0.3"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</row>
    <row r="294" spans="2:12" x14ac:dyDescent="0.3"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</row>
    <row r="295" spans="2:12" x14ac:dyDescent="0.3"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</row>
    <row r="296" spans="2:12" x14ac:dyDescent="0.3"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</row>
    <row r="297" spans="2:12" x14ac:dyDescent="0.3"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</row>
    <row r="298" spans="2:12" x14ac:dyDescent="0.3"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</row>
    <row r="299" spans="2:12" x14ac:dyDescent="0.3"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</row>
    <row r="300" spans="2:12" x14ac:dyDescent="0.3"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</row>
    <row r="301" spans="2:12" x14ac:dyDescent="0.3"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</row>
    <row r="302" spans="2:12" x14ac:dyDescent="0.3"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</row>
    <row r="303" spans="2:12" x14ac:dyDescent="0.3"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</row>
    <row r="304" spans="2:12" x14ac:dyDescent="0.3"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</row>
    <row r="305" spans="2:12" x14ac:dyDescent="0.3"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</row>
    <row r="306" spans="2:12" x14ac:dyDescent="0.3"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</row>
    <row r="307" spans="2:12" x14ac:dyDescent="0.3"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</row>
    <row r="308" spans="2:12" x14ac:dyDescent="0.3"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</row>
    <row r="309" spans="2:12" x14ac:dyDescent="0.3"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</row>
    <row r="310" spans="2:12" x14ac:dyDescent="0.3"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</row>
    <row r="311" spans="2:12" x14ac:dyDescent="0.3"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</row>
    <row r="312" spans="2:12" x14ac:dyDescent="0.3"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</row>
    <row r="313" spans="2:12" x14ac:dyDescent="0.3"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</row>
    <row r="314" spans="2:12" x14ac:dyDescent="0.3"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</row>
    <row r="315" spans="2:12" x14ac:dyDescent="0.3"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</row>
    <row r="316" spans="2:12" x14ac:dyDescent="0.3"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</row>
    <row r="317" spans="2:12" x14ac:dyDescent="0.3"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</row>
    <row r="318" spans="2:12" x14ac:dyDescent="0.3"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</row>
    <row r="319" spans="2:12" x14ac:dyDescent="0.3"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</row>
    <row r="320" spans="2:12" x14ac:dyDescent="0.3"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</row>
    <row r="321" spans="2:12" x14ac:dyDescent="0.3"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</row>
    <row r="322" spans="2:12" x14ac:dyDescent="0.3"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</row>
    <row r="323" spans="2:12" x14ac:dyDescent="0.3"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</row>
    <row r="324" spans="2:12" x14ac:dyDescent="0.3"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</row>
    <row r="325" spans="2:12" x14ac:dyDescent="0.3"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</row>
    <row r="326" spans="2:12" x14ac:dyDescent="0.3"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</row>
    <row r="327" spans="2:12" x14ac:dyDescent="0.3"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</row>
    <row r="328" spans="2:12" x14ac:dyDescent="0.3"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</row>
    <row r="329" spans="2:12" x14ac:dyDescent="0.3"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</row>
    <row r="330" spans="2:12" x14ac:dyDescent="0.3"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</row>
    <row r="331" spans="2:12" x14ac:dyDescent="0.3"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</row>
    <row r="332" spans="2:12" x14ac:dyDescent="0.3"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</row>
    <row r="333" spans="2:12" x14ac:dyDescent="0.3"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</row>
    <row r="334" spans="2:12" x14ac:dyDescent="0.3"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</row>
    <row r="335" spans="2:12" x14ac:dyDescent="0.3"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</row>
    <row r="336" spans="2:12" x14ac:dyDescent="0.3"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</row>
    <row r="337" spans="2:12" x14ac:dyDescent="0.3"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</row>
    <row r="338" spans="2:12" x14ac:dyDescent="0.3"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</row>
    <row r="339" spans="2:12" x14ac:dyDescent="0.3"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</row>
    <row r="340" spans="2:12" x14ac:dyDescent="0.3"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</row>
    <row r="341" spans="2:12" x14ac:dyDescent="0.3"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</row>
    <row r="342" spans="2:12" x14ac:dyDescent="0.3"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</row>
    <row r="343" spans="2:12" x14ac:dyDescent="0.3"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</row>
    <row r="344" spans="2:12" x14ac:dyDescent="0.3"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</row>
    <row r="345" spans="2:12" x14ac:dyDescent="0.3"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</row>
    <row r="346" spans="2:12" x14ac:dyDescent="0.3"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</row>
    <row r="347" spans="2:12" x14ac:dyDescent="0.3"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</row>
    <row r="348" spans="2:12" x14ac:dyDescent="0.3"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</row>
    <row r="349" spans="2:12" x14ac:dyDescent="0.3"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</row>
    <row r="350" spans="2:12" x14ac:dyDescent="0.3"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</row>
    <row r="351" spans="2:12" x14ac:dyDescent="0.3"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</row>
    <row r="352" spans="2:12" x14ac:dyDescent="0.3"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</row>
    <row r="353" spans="2:12" x14ac:dyDescent="0.3"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</row>
    <row r="354" spans="2:12" x14ac:dyDescent="0.3"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</row>
    <row r="355" spans="2:12" x14ac:dyDescent="0.3"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</row>
    <row r="356" spans="2:12" x14ac:dyDescent="0.3"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</row>
    <row r="357" spans="2:12" x14ac:dyDescent="0.3"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</row>
    <row r="358" spans="2:12" x14ac:dyDescent="0.3"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</row>
    <row r="359" spans="2:12" x14ac:dyDescent="0.3"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</row>
    <row r="360" spans="2:12" x14ac:dyDescent="0.3"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</row>
    <row r="361" spans="2:12" x14ac:dyDescent="0.3"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</row>
    <row r="362" spans="2:12" x14ac:dyDescent="0.3"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</row>
    <row r="363" spans="2:12" x14ac:dyDescent="0.3"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</row>
    <row r="364" spans="2:12" x14ac:dyDescent="0.3"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</row>
    <row r="365" spans="2:12" x14ac:dyDescent="0.3"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</row>
    <row r="366" spans="2:12" x14ac:dyDescent="0.3"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</row>
    <row r="367" spans="2:12" x14ac:dyDescent="0.3"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</row>
    <row r="368" spans="2:12" x14ac:dyDescent="0.3"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</row>
    <row r="369" spans="2:12" x14ac:dyDescent="0.3"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</row>
    <row r="370" spans="2:12" x14ac:dyDescent="0.3"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</row>
    <row r="371" spans="2:12" x14ac:dyDescent="0.3"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</row>
    <row r="372" spans="2:12" x14ac:dyDescent="0.3"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</row>
    <row r="373" spans="2:12" x14ac:dyDescent="0.3"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</row>
    <row r="374" spans="2:12" x14ac:dyDescent="0.3"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</row>
    <row r="375" spans="2:12" x14ac:dyDescent="0.3"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</row>
    <row r="376" spans="2:12" x14ac:dyDescent="0.3"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</row>
    <row r="377" spans="2:12" x14ac:dyDescent="0.3"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</row>
    <row r="378" spans="2:12" x14ac:dyDescent="0.3"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</row>
    <row r="379" spans="2:12" x14ac:dyDescent="0.3"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</row>
    <row r="380" spans="2:12" x14ac:dyDescent="0.3"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</row>
    <row r="381" spans="2:12" x14ac:dyDescent="0.3"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</row>
    <row r="382" spans="2:12" x14ac:dyDescent="0.3"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</row>
    <row r="383" spans="2:12" x14ac:dyDescent="0.3"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</row>
    <row r="384" spans="2:12" x14ac:dyDescent="0.3"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</row>
    <row r="385" spans="2:12" x14ac:dyDescent="0.3"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</row>
    <row r="386" spans="2:12" x14ac:dyDescent="0.3"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</row>
    <row r="387" spans="2:12" x14ac:dyDescent="0.3"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</row>
    <row r="388" spans="2:12" x14ac:dyDescent="0.3"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</row>
    <row r="389" spans="2:12" x14ac:dyDescent="0.3"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</row>
    <row r="390" spans="2:12" x14ac:dyDescent="0.3"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</row>
    <row r="391" spans="2:12" x14ac:dyDescent="0.3"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</row>
    <row r="392" spans="2:12" x14ac:dyDescent="0.3"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</row>
    <row r="393" spans="2:12" x14ac:dyDescent="0.3"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</row>
    <row r="394" spans="2:12" x14ac:dyDescent="0.3"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</row>
    <row r="395" spans="2:12" x14ac:dyDescent="0.3"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</row>
    <row r="396" spans="2:12" x14ac:dyDescent="0.3"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</row>
    <row r="397" spans="2:12" x14ac:dyDescent="0.3"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</row>
    <row r="398" spans="2:12" x14ac:dyDescent="0.3"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</row>
    <row r="399" spans="2:12" x14ac:dyDescent="0.3"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</row>
    <row r="400" spans="2:12" x14ac:dyDescent="0.3"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</row>
    <row r="401" spans="2:12" x14ac:dyDescent="0.3"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</row>
    <row r="402" spans="2:12" x14ac:dyDescent="0.3"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</row>
    <row r="403" spans="2:12" x14ac:dyDescent="0.3"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</row>
    <row r="404" spans="2:12" x14ac:dyDescent="0.3"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</row>
    <row r="405" spans="2:12" x14ac:dyDescent="0.3"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</row>
    <row r="406" spans="2:12" x14ac:dyDescent="0.3"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</row>
    <row r="407" spans="2:12" x14ac:dyDescent="0.3"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</row>
    <row r="408" spans="2:12" x14ac:dyDescent="0.3"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</row>
    <row r="409" spans="2:12" x14ac:dyDescent="0.3"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</row>
    <row r="410" spans="2:12" x14ac:dyDescent="0.3"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</row>
    <row r="411" spans="2:12" x14ac:dyDescent="0.3"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</row>
    <row r="412" spans="2:12" x14ac:dyDescent="0.3"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</row>
    <row r="413" spans="2:12" x14ac:dyDescent="0.3"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</row>
    <row r="414" spans="2:12" x14ac:dyDescent="0.3"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</row>
    <row r="415" spans="2:12" x14ac:dyDescent="0.3"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</row>
    <row r="416" spans="2:12" x14ac:dyDescent="0.3"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</row>
    <row r="417" spans="2:12" x14ac:dyDescent="0.3"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</row>
    <row r="418" spans="2:12" x14ac:dyDescent="0.3"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</row>
    <row r="419" spans="2:12" x14ac:dyDescent="0.3"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</row>
    <row r="420" spans="2:12" x14ac:dyDescent="0.3"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</row>
    <row r="421" spans="2:12" x14ac:dyDescent="0.3"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</row>
    <row r="422" spans="2:12" x14ac:dyDescent="0.3"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</row>
    <row r="423" spans="2:12" x14ac:dyDescent="0.3"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</row>
    <row r="424" spans="2:12" x14ac:dyDescent="0.3"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</row>
    <row r="425" spans="2:12" x14ac:dyDescent="0.3"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</row>
    <row r="426" spans="2:12" x14ac:dyDescent="0.3"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</row>
    <row r="427" spans="2:12" x14ac:dyDescent="0.3"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</row>
    <row r="428" spans="2:12" x14ac:dyDescent="0.3"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</row>
    <row r="429" spans="2:12" x14ac:dyDescent="0.3"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</row>
    <row r="430" spans="2:12" x14ac:dyDescent="0.3"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</row>
    <row r="431" spans="2:12" x14ac:dyDescent="0.3"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</row>
    <row r="432" spans="2:12" x14ac:dyDescent="0.3"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</row>
    <row r="433" spans="2:12" x14ac:dyDescent="0.3"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</row>
    <row r="434" spans="2:12" x14ac:dyDescent="0.3"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</row>
    <row r="435" spans="2:12" x14ac:dyDescent="0.3"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</row>
    <row r="436" spans="2:12" x14ac:dyDescent="0.3"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</row>
    <row r="437" spans="2:12" x14ac:dyDescent="0.3"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</row>
    <row r="438" spans="2:12" x14ac:dyDescent="0.3"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</row>
    <row r="439" spans="2:12" x14ac:dyDescent="0.3"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</row>
    <row r="440" spans="2:12" x14ac:dyDescent="0.3"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</row>
    <row r="441" spans="2:12" x14ac:dyDescent="0.3"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</row>
    <row r="442" spans="2:12" x14ac:dyDescent="0.3"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</row>
    <row r="443" spans="2:12" x14ac:dyDescent="0.3"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</row>
    <row r="444" spans="2:12" x14ac:dyDescent="0.3"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</row>
    <row r="445" spans="2:12" x14ac:dyDescent="0.3"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</row>
    <row r="446" spans="2:12" x14ac:dyDescent="0.3"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</row>
    <row r="447" spans="2:12" x14ac:dyDescent="0.3"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</row>
    <row r="448" spans="2:12" x14ac:dyDescent="0.3"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</row>
    <row r="449" spans="2:12" x14ac:dyDescent="0.3"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</row>
    <row r="450" spans="2:12" x14ac:dyDescent="0.3"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</row>
    <row r="451" spans="2:12" x14ac:dyDescent="0.3"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</row>
    <row r="452" spans="2:12" x14ac:dyDescent="0.3"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</row>
    <row r="453" spans="2:12" x14ac:dyDescent="0.3"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</row>
    <row r="454" spans="2:12" x14ac:dyDescent="0.3"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</row>
    <row r="455" spans="2:12" x14ac:dyDescent="0.3"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</row>
    <row r="456" spans="2:12" x14ac:dyDescent="0.3"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</row>
    <row r="457" spans="2:12" x14ac:dyDescent="0.3"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</row>
    <row r="458" spans="2:12" x14ac:dyDescent="0.3"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</row>
    <row r="459" spans="2:12" x14ac:dyDescent="0.3"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</row>
    <row r="460" spans="2:12" x14ac:dyDescent="0.3"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</row>
    <row r="461" spans="2:12" x14ac:dyDescent="0.3"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</row>
    <row r="462" spans="2:12" x14ac:dyDescent="0.3"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</row>
    <row r="463" spans="2:12" x14ac:dyDescent="0.3"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</row>
    <row r="464" spans="2:12" x14ac:dyDescent="0.3"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</row>
    <row r="465" spans="2:12" x14ac:dyDescent="0.3"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</row>
    <row r="466" spans="2:12" x14ac:dyDescent="0.3"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</row>
    <row r="467" spans="2:12" x14ac:dyDescent="0.3"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</row>
    <row r="468" spans="2:12" x14ac:dyDescent="0.3"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</row>
    <row r="469" spans="2:12" x14ac:dyDescent="0.3"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</row>
    <row r="470" spans="2:12" x14ac:dyDescent="0.3"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</row>
    <row r="471" spans="2:12" x14ac:dyDescent="0.3"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</row>
    <row r="472" spans="2:12" x14ac:dyDescent="0.3"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</row>
    <row r="473" spans="2:12" x14ac:dyDescent="0.3"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</row>
    <row r="474" spans="2:12" x14ac:dyDescent="0.3"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</row>
    <row r="475" spans="2:12" x14ac:dyDescent="0.3"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</row>
    <row r="476" spans="2:12" x14ac:dyDescent="0.3"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</row>
    <row r="477" spans="2:12" x14ac:dyDescent="0.3"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</row>
    <row r="478" spans="2:12" x14ac:dyDescent="0.3"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</row>
    <row r="479" spans="2:12" x14ac:dyDescent="0.3"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</row>
    <row r="480" spans="2:12" x14ac:dyDescent="0.3"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</row>
    <row r="481" spans="2:12" x14ac:dyDescent="0.3"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</row>
    <row r="482" spans="2:12" x14ac:dyDescent="0.3"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</row>
    <row r="483" spans="2:12" x14ac:dyDescent="0.3"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</row>
    <row r="484" spans="2:12" x14ac:dyDescent="0.3"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</row>
    <row r="485" spans="2:12" x14ac:dyDescent="0.3"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</row>
    <row r="486" spans="2:12" x14ac:dyDescent="0.3"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</row>
    <row r="487" spans="2:12" x14ac:dyDescent="0.3"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</row>
    <row r="488" spans="2:12" x14ac:dyDescent="0.3"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</row>
    <row r="489" spans="2:12" x14ac:dyDescent="0.3"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</row>
    <row r="490" spans="2:12" x14ac:dyDescent="0.3"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</row>
    <row r="491" spans="2:12" x14ac:dyDescent="0.3"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</row>
    <row r="492" spans="2:12" x14ac:dyDescent="0.3"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</row>
    <row r="493" spans="2:12" x14ac:dyDescent="0.3"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</row>
    <row r="494" spans="2:12" x14ac:dyDescent="0.3"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</row>
    <row r="495" spans="2:12" x14ac:dyDescent="0.3"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</row>
    <row r="496" spans="2:12" x14ac:dyDescent="0.3"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</row>
    <row r="497" spans="2:12" x14ac:dyDescent="0.3"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</row>
    <row r="498" spans="2:12" x14ac:dyDescent="0.3"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</row>
    <row r="499" spans="2:12" x14ac:dyDescent="0.3"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</row>
    <row r="500" spans="2:12" x14ac:dyDescent="0.3"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</row>
    <row r="501" spans="2:12" x14ac:dyDescent="0.3"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</row>
    <row r="502" spans="2:12" x14ac:dyDescent="0.3"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</row>
    <row r="503" spans="2:12" x14ac:dyDescent="0.3"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</row>
    <row r="504" spans="2:12" x14ac:dyDescent="0.3"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</row>
    <row r="505" spans="2:12" x14ac:dyDescent="0.3"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</row>
    <row r="506" spans="2:12" x14ac:dyDescent="0.3"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</row>
    <row r="507" spans="2:12" x14ac:dyDescent="0.3"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</row>
    <row r="508" spans="2:12" x14ac:dyDescent="0.3"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</row>
    <row r="509" spans="2:12" x14ac:dyDescent="0.3"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</row>
    <row r="510" spans="2:12" x14ac:dyDescent="0.3"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</row>
    <row r="511" spans="2:12" x14ac:dyDescent="0.3"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</row>
    <row r="512" spans="2:12" x14ac:dyDescent="0.3"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</row>
    <row r="513" spans="2:12" x14ac:dyDescent="0.3"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</row>
    <row r="514" spans="2:12" x14ac:dyDescent="0.3"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</row>
    <row r="515" spans="2:12" x14ac:dyDescent="0.3"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</row>
    <row r="516" spans="2:12" x14ac:dyDescent="0.3"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</row>
    <row r="517" spans="2:12" x14ac:dyDescent="0.3"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</row>
    <row r="518" spans="2:12" x14ac:dyDescent="0.3"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</row>
    <row r="519" spans="2:12" x14ac:dyDescent="0.3"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</row>
    <row r="520" spans="2:12" x14ac:dyDescent="0.3"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</row>
    <row r="521" spans="2:12" x14ac:dyDescent="0.3"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</row>
    <row r="522" spans="2:12" x14ac:dyDescent="0.3"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</row>
    <row r="523" spans="2:12" x14ac:dyDescent="0.3"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</row>
    <row r="524" spans="2:12" x14ac:dyDescent="0.3"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</row>
    <row r="525" spans="2:12" x14ac:dyDescent="0.3"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</row>
    <row r="526" spans="2:12" x14ac:dyDescent="0.3"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</row>
    <row r="527" spans="2:12" x14ac:dyDescent="0.3"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</row>
    <row r="528" spans="2:12" x14ac:dyDescent="0.3"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</row>
    <row r="529" spans="2:12" x14ac:dyDescent="0.3"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</row>
    <row r="530" spans="2:12" x14ac:dyDescent="0.3"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</row>
    <row r="531" spans="2:12" x14ac:dyDescent="0.3"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</row>
    <row r="532" spans="2:12" x14ac:dyDescent="0.3"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</row>
    <row r="533" spans="2:12" x14ac:dyDescent="0.3"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</row>
    <row r="534" spans="2:12" x14ac:dyDescent="0.3"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</row>
    <row r="535" spans="2:12" x14ac:dyDescent="0.3"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</row>
    <row r="536" spans="2:12" x14ac:dyDescent="0.3"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</row>
    <row r="537" spans="2:12" x14ac:dyDescent="0.3"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</row>
    <row r="538" spans="2:12" x14ac:dyDescent="0.3"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</row>
    <row r="539" spans="2:12" x14ac:dyDescent="0.3"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</row>
    <row r="540" spans="2:12" x14ac:dyDescent="0.3"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</row>
    <row r="541" spans="2:12" x14ac:dyDescent="0.3"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</row>
    <row r="542" spans="2:12" x14ac:dyDescent="0.3"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</row>
    <row r="543" spans="2:12" x14ac:dyDescent="0.3"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</row>
    <row r="544" spans="2:12" x14ac:dyDescent="0.3"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</row>
    <row r="545" spans="2:12" x14ac:dyDescent="0.3"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</row>
    <row r="546" spans="2:12" x14ac:dyDescent="0.3"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</row>
    <row r="547" spans="2:12" x14ac:dyDescent="0.3"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</row>
    <row r="548" spans="2:12" x14ac:dyDescent="0.3"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</row>
    <row r="549" spans="2:12" x14ac:dyDescent="0.3"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</row>
    <row r="550" spans="2:12" x14ac:dyDescent="0.3"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</row>
    <row r="551" spans="2:12" x14ac:dyDescent="0.3"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</row>
    <row r="552" spans="2:12" x14ac:dyDescent="0.3"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</row>
    <row r="553" spans="2:12" x14ac:dyDescent="0.3"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</row>
    <row r="554" spans="2:12" x14ac:dyDescent="0.3"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</row>
    <row r="555" spans="2:12" x14ac:dyDescent="0.3"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</row>
    <row r="556" spans="2:12" x14ac:dyDescent="0.3"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</row>
    <row r="557" spans="2:12" x14ac:dyDescent="0.3"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</row>
    <row r="558" spans="2:12" x14ac:dyDescent="0.3"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</row>
    <row r="559" spans="2:12" x14ac:dyDescent="0.3"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</row>
    <row r="560" spans="2:12" x14ac:dyDescent="0.3"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</row>
    <row r="561" spans="2:12" x14ac:dyDescent="0.3"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</row>
    <row r="562" spans="2:12" x14ac:dyDescent="0.3"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</row>
    <row r="563" spans="2:12" x14ac:dyDescent="0.3"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</row>
    <row r="564" spans="2:12" x14ac:dyDescent="0.3"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</row>
    <row r="565" spans="2:12" x14ac:dyDescent="0.3"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</row>
    <row r="566" spans="2:12" x14ac:dyDescent="0.3"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</row>
    <row r="567" spans="2:12" x14ac:dyDescent="0.3"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</row>
    <row r="568" spans="2:12" x14ac:dyDescent="0.3"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</row>
    <row r="569" spans="2:12" x14ac:dyDescent="0.3"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</row>
    <row r="570" spans="2:12" x14ac:dyDescent="0.3"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</row>
    <row r="571" spans="2:12" x14ac:dyDescent="0.3"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</row>
    <row r="572" spans="2:12" x14ac:dyDescent="0.3"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</row>
    <row r="573" spans="2:12" x14ac:dyDescent="0.3"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</row>
    <row r="574" spans="2:12" x14ac:dyDescent="0.3"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</row>
    <row r="575" spans="2:12" x14ac:dyDescent="0.3"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</row>
    <row r="576" spans="2:12" x14ac:dyDescent="0.3"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</row>
    <row r="577" spans="2:12" x14ac:dyDescent="0.3"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</row>
    <row r="578" spans="2:12" x14ac:dyDescent="0.3"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</row>
    <row r="579" spans="2:12" x14ac:dyDescent="0.3"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</row>
    <row r="580" spans="2:12" x14ac:dyDescent="0.3"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</row>
    <row r="581" spans="2:12" x14ac:dyDescent="0.3"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</row>
    <row r="582" spans="2:12" x14ac:dyDescent="0.3"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</row>
    <row r="583" spans="2:12" x14ac:dyDescent="0.3"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</row>
    <row r="584" spans="2:12" x14ac:dyDescent="0.3"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</row>
    <row r="585" spans="2:12" x14ac:dyDescent="0.3"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</row>
    <row r="586" spans="2:12" x14ac:dyDescent="0.3"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</row>
    <row r="587" spans="2:12" x14ac:dyDescent="0.3"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</row>
    <row r="588" spans="2:12" x14ac:dyDescent="0.3"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</row>
    <row r="589" spans="2:12" x14ac:dyDescent="0.3"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</row>
    <row r="590" spans="2:12" x14ac:dyDescent="0.3"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</row>
    <row r="591" spans="2:12" x14ac:dyDescent="0.3"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</row>
    <row r="592" spans="2:12" x14ac:dyDescent="0.3"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</row>
    <row r="593" spans="2:12" x14ac:dyDescent="0.3"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</row>
    <row r="594" spans="2:12" x14ac:dyDescent="0.3"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</row>
    <row r="595" spans="2:12" x14ac:dyDescent="0.3"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</row>
    <row r="596" spans="2:12" x14ac:dyDescent="0.3"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</row>
    <row r="597" spans="2:12" x14ac:dyDescent="0.3"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</row>
    <row r="598" spans="2:12" x14ac:dyDescent="0.3"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</row>
    <row r="599" spans="2:12" x14ac:dyDescent="0.3"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</row>
    <row r="600" spans="2:12" x14ac:dyDescent="0.3"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</row>
    <row r="601" spans="2:12" x14ac:dyDescent="0.3"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</row>
    <row r="602" spans="2:12" x14ac:dyDescent="0.3"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</row>
    <row r="603" spans="2:12" x14ac:dyDescent="0.3"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</row>
    <row r="604" spans="2:12" x14ac:dyDescent="0.3"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</row>
    <row r="605" spans="2:12" x14ac:dyDescent="0.3"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</row>
    <row r="606" spans="2:12" x14ac:dyDescent="0.3"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</row>
    <row r="607" spans="2:12" x14ac:dyDescent="0.3"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</row>
    <row r="608" spans="2:12" x14ac:dyDescent="0.3"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</row>
    <row r="609" spans="2:12" x14ac:dyDescent="0.3"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</row>
    <row r="610" spans="2:12" x14ac:dyDescent="0.3"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</row>
    <row r="611" spans="2:12" x14ac:dyDescent="0.3"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</row>
    <row r="612" spans="2:12" x14ac:dyDescent="0.3"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</row>
    <row r="613" spans="2:12" x14ac:dyDescent="0.3"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</row>
    <row r="614" spans="2:12" x14ac:dyDescent="0.3"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</row>
    <row r="615" spans="2:12" x14ac:dyDescent="0.3"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</row>
    <row r="616" spans="2:12" x14ac:dyDescent="0.3"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</row>
    <row r="617" spans="2:12" x14ac:dyDescent="0.3"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</row>
    <row r="618" spans="2:12" x14ac:dyDescent="0.3"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</row>
    <row r="619" spans="2:12" x14ac:dyDescent="0.3"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</row>
    <row r="620" spans="2:12" x14ac:dyDescent="0.3"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</row>
    <row r="621" spans="2:12" x14ac:dyDescent="0.3"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</row>
    <row r="622" spans="2:12" x14ac:dyDescent="0.3"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</row>
    <row r="623" spans="2:12" x14ac:dyDescent="0.3"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</row>
    <row r="624" spans="2:12" x14ac:dyDescent="0.3"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</row>
    <row r="625" spans="2:12" x14ac:dyDescent="0.3"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</row>
    <row r="626" spans="2:12" x14ac:dyDescent="0.3"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</row>
    <row r="627" spans="2:12" x14ac:dyDescent="0.3"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</row>
    <row r="628" spans="2:12" x14ac:dyDescent="0.3"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</row>
    <row r="629" spans="2:12" x14ac:dyDescent="0.3"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</row>
    <row r="630" spans="2:12" x14ac:dyDescent="0.3"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</row>
    <row r="631" spans="2:12" x14ac:dyDescent="0.3"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</row>
    <row r="632" spans="2:12" x14ac:dyDescent="0.3"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</row>
    <row r="633" spans="2:12" x14ac:dyDescent="0.3"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</row>
    <row r="634" spans="2:12" x14ac:dyDescent="0.3"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</row>
    <row r="635" spans="2:12" x14ac:dyDescent="0.3"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</row>
    <row r="636" spans="2:12" x14ac:dyDescent="0.3"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</row>
    <row r="637" spans="2:12" x14ac:dyDescent="0.3"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</row>
    <row r="638" spans="2:12" x14ac:dyDescent="0.3"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</row>
    <row r="639" spans="2:12" x14ac:dyDescent="0.3"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</row>
    <row r="640" spans="2:12" x14ac:dyDescent="0.3"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</row>
    <row r="641" spans="2:12" x14ac:dyDescent="0.3"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</row>
    <row r="642" spans="2:12" x14ac:dyDescent="0.3"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</row>
    <row r="643" spans="2:12" x14ac:dyDescent="0.3"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</row>
    <row r="644" spans="2:12" x14ac:dyDescent="0.3"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</row>
    <row r="645" spans="2:12" x14ac:dyDescent="0.3"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</row>
    <row r="646" spans="2:12" x14ac:dyDescent="0.3"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</row>
    <row r="647" spans="2:12" x14ac:dyDescent="0.3"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</row>
    <row r="648" spans="2:12" x14ac:dyDescent="0.3"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</row>
    <row r="649" spans="2:12" x14ac:dyDescent="0.3"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</row>
    <row r="650" spans="2:12" x14ac:dyDescent="0.3"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</row>
    <row r="651" spans="2:12" x14ac:dyDescent="0.3"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</row>
    <row r="652" spans="2:12" x14ac:dyDescent="0.3"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</row>
    <row r="653" spans="2:12" x14ac:dyDescent="0.3"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</row>
    <row r="654" spans="2:12" x14ac:dyDescent="0.3"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</row>
    <row r="655" spans="2:12" x14ac:dyDescent="0.3"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</row>
    <row r="656" spans="2:12" x14ac:dyDescent="0.3"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</row>
    <row r="657" spans="2:12" x14ac:dyDescent="0.3"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</row>
    <row r="658" spans="2:12" x14ac:dyDescent="0.3"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</row>
    <row r="659" spans="2:12" x14ac:dyDescent="0.3"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</row>
    <row r="660" spans="2:12" x14ac:dyDescent="0.3"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</row>
    <row r="661" spans="2:12" x14ac:dyDescent="0.3"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</row>
    <row r="662" spans="2:12" x14ac:dyDescent="0.3"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</row>
    <row r="663" spans="2:12" x14ac:dyDescent="0.3"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</row>
    <row r="664" spans="2:12" x14ac:dyDescent="0.3"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</row>
    <row r="665" spans="2:12" x14ac:dyDescent="0.3"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</row>
    <row r="666" spans="2:12" x14ac:dyDescent="0.3"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</row>
    <row r="667" spans="2:12" x14ac:dyDescent="0.3"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</row>
    <row r="668" spans="2:12" x14ac:dyDescent="0.3"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</row>
    <row r="669" spans="2:12" x14ac:dyDescent="0.3"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</row>
    <row r="670" spans="2:12" x14ac:dyDescent="0.3"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</row>
    <row r="671" spans="2:12" x14ac:dyDescent="0.3"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</row>
    <row r="672" spans="2:12" x14ac:dyDescent="0.3"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</row>
    <row r="673" spans="2:12" x14ac:dyDescent="0.3"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</row>
    <row r="674" spans="2:12" x14ac:dyDescent="0.3"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</row>
    <row r="675" spans="2:12" x14ac:dyDescent="0.3"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</row>
    <row r="676" spans="2:12" x14ac:dyDescent="0.3"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</row>
    <row r="677" spans="2:12" x14ac:dyDescent="0.3"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</row>
    <row r="678" spans="2:12" x14ac:dyDescent="0.3"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</row>
    <row r="679" spans="2:12" x14ac:dyDescent="0.3"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</row>
    <row r="680" spans="2:12" x14ac:dyDescent="0.3"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</row>
    <row r="681" spans="2:12" x14ac:dyDescent="0.3"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</row>
    <row r="682" spans="2:12" x14ac:dyDescent="0.3"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</row>
    <row r="683" spans="2:12" x14ac:dyDescent="0.3"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</row>
    <row r="684" spans="2:12" x14ac:dyDescent="0.3"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</row>
    <row r="685" spans="2:12" x14ac:dyDescent="0.3"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</row>
    <row r="686" spans="2:12" x14ac:dyDescent="0.3"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</row>
    <row r="687" spans="2:12" x14ac:dyDescent="0.3"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</row>
    <row r="688" spans="2:12" x14ac:dyDescent="0.3"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</row>
    <row r="689" spans="2:12" x14ac:dyDescent="0.3"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</row>
    <row r="690" spans="2:12" x14ac:dyDescent="0.3"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</row>
    <row r="691" spans="2:12" x14ac:dyDescent="0.3"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</row>
    <row r="692" spans="2:12" x14ac:dyDescent="0.3"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</row>
    <row r="693" spans="2:12" x14ac:dyDescent="0.3"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</row>
    <row r="694" spans="2:12" x14ac:dyDescent="0.3"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</row>
    <row r="695" spans="2:12" x14ac:dyDescent="0.3"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</row>
    <row r="696" spans="2:12" x14ac:dyDescent="0.3"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</row>
    <row r="697" spans="2:12" x14ac:dyDescent="0.3"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</row>
    <row r="698" spans="2:12" x14ac:dyDescent="0.3">
      <c r="B698" s="26"/>
      <c r="C698" s="26"/>
      <c r="D698" s="26"/>
      <c r="E698" s="26"/>
      <c r="F698" s="26"/>
    </row>
  </sheetData>
  <mergeCells count="25">
    <mergeCell ref="B42:C42"/>
    <mergeCell ref="I8:I10"/>
    <mergeCell ref="I34:J34"/>
    <mergeCell ref="B37:C37"/>
    <mergeCell ref="B41:C41"/>
    <mergeCell ref="B18:C18"/>
    <mergeCell ref="B25:C25"/>
    <mergeCell ref="B26:C26"/>
    <mergeCell ref="B27:C27"/>
    <mergeCell ref="D49:E49"/>
    <mergeCell ref="F8:F10"/>
    <mergeCell ref="D8:E10"/>
    <mergeCell ref="B8:C10"/>
    <mergeCell ref="B24:D24"/>
    <mergeCell ref="B33:C33"/>
    <mergeCell ref="B34:C34"/>
    <mergeCell ref="B35:C35"/>
    <mergeCell ref="B49:C49"/>
    <mergeCell ref="B40:D40"/>
    <mergeCell ref="B46:D46"/>
    <mergeCell ref="B43:C43"/>
    <mergeCell ref="B29:D29"/>
    <mergeCell ref="B32:D32"/>
    <mergeCell ref="B44:C44"/>
    <mergeCell ref="B48:C48"/>
  </mergeCells>
  <conditionalFormatting sqref="C12:D14 C16:D16 D16:D22 K24 K33:K36 D33:D37 C47 D47:D49">
    <cfRule type="cellIs" dxfId="3" priority="24" operator="equal">
      <formula>0</formula>
    </cfRule>
  </conditionalFormatting>
  <conditionalFormatting sqref="D48">
    <cfRule type="cellIs" dxfId="2" priority="10" operator="equal">
      <formula>#N/A</formula>
    </cfRule>
  </conditionalFormatting>
  <dataValidations count="4">
    <dataValidation type="list" allowBlank="1" showInputMessage="1" showErrorMessage="1" sqref="D25" xr:uid="{00000000-0002-0000-0400-000000000000}">
      <formula1>$I$24:$I$27</formula1>
    </dataValidation>
    <dataValidation type="list" allowBlank="1" showInputMessage="1" showErrorMessage="1" sqref="D26" xr:uid="{00000000-0002-0000-0400-000001000000}">
      <formula1>$J$25:$J$29</formula1>
    </dataValidation>
    <dataValidation type="list" allowBlank="1" showInputMessage="1" showErrorMessage="1" sqref="D27" xr:uid="{00000000-0002-0000-0400-000002000000}">
      <formula1>$I$31:$I$33</formula1>
    </dataValidation>
    <dataValidation type="list" allowBlank="1" showInputMessage="1" showErrorMessage="1" sqref="D30" xr:uid="{00000000-0002-0000-0400-000003000000}">
      <formula1>$I$35:$I$39</formula1>
    </dataValidation>
  </dataValidations>
  <pageMargins left="0.28000000000000003" right="0.16" top="0.18" bottom="0.15748031496062992" header="0.2" footer="0.33"/>
  <pageSetup paperSize="9" scale="94" orientation="portrait" r:id="rId1"/>
  <colBreaks count="1" manualBreakCount="1">
    <brk id="11" min="1" max="48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E696"/>
  <sheetViews>
    <sheetView zoomScaleNormal="100" zoomScaleSheetLayoutView="100" workbookViewId="0">
      <selection activeCell="H11" sqref="H11"/>
    </sheetView>
  </sheetViews>
  <sheetFormatPr baseColWidth="10" defaultColWidth="11.44140625" defaultRowHeight="14.4" outlineLevelRow="1" x14ac:dyDescent="0.3"/>
  <cols>
    <col min="1" max="1" width="5.6640625" style="26" customWidth="1"/>
    <col min="2" max="2" width="45.109375" customWidth="1"/>
    <col min="3" max="3" width="15" customWidth="1"/>
    <col min="4" max="4" width="24.33203125" customWidth="1"/>
    <col min="5" max="5" width="2.5546875" customWidth="1"/>
    <col min="6" max="6" width="11.88671875" bestFit="1" customWidth="1"/>
    <col min="7" max="7" width="12.44140625" customWidth="1"/>
    <col min="9" max="9" width="41.109375" customWidth="1"/>
    <col min="10" max="10" width="11.6640625" customWidth="1"/>
    <col min="11" max="11" width="8.44140625" customWidth="1"/>
    <col min="12" max="12" width="7.44140625" customWidth="1"/>
    <col min="13" max="57" width="11.44140625" style="26"/>
  </cols>
  <sheetData>
    <row r="1" spans="2:12" s="26" customFormat="1" ht="15" customHeight="1" x14ac:dyDescent="0.3"/>
    <row r="2" spans="2:12" s="26" customFormat="1" ht="15" customHeight="1" x14ac:dyDescent="0.3">
      <c r="B2" s="30"/>
      <c r="C2" s="30"/>
      <c r="D2" s="30"/>
      <c r="E2" s="30"/>
      <c r="F2" s="30"/>
    </row>
    <row r="3" spans="2:12" s="26" customFormat="1" ht="15" customHeight="1" x14ac:dyDescent="0.3">
      <c r="B3" s="30"/>
      <c r="C3" s="30"/>
      <c r="D3" s="30"/>
      <c r="E3" s="30"/>
      <c r="F3" s="30"/>
    </row>
    <row r="4" spans="2:12" s="26" customFormat="1" x14ac:dyDescent="0.3">
      <c r="B4" s="30"/>
      <c r="C4" s="30"/>
      <c r="D4" s="30"/>
      <c r="E4" s="30"/>
      <c r="F4" s="30"/>
    </row>
    <row r="5" spans="2:12" s="26" customFormat="1" ht="12" customHeight="1" x14ac:dyDescent="0.3">
      <c r="B5" s="30"/>
      <c r="C5" s="30"/>
      <c r="D5" s="30"/>
      <c r="E5" s="30"/>
      <c r="F5" s="311" t="str">
        <f>F6</f>
        <v>xxx</v>
      </c>
    </row>
    <row r="6" spans="2:12" ht="12" customHeight="1" x14ac:dyDescent="0.3">
      <c r="B6" s="797" t="s">
        <v>300</v>
      </c>
      <c r="C6" s="798"/>
      <c r="D6" s="803" t="s">
        <v>287</v>
      </c>
      <c r="E6" s="804"/>
      <c r="F6" s="809" t="s">
        <v>322</v>
      </c>
      <c r="G6" s="26"/>
      <c r="H6" s="26"/>
      <c r="I6" s="783"/>
      <c r="J6" s="26"/>
      <c r="K6" s="26"/>
      <c r="L6" s="26"/>
    </row>
    <row r="7" spans="2:12" ht="12" customHeight="1" x14ac:dyDescent="0.3">
      <c r="B7" s="799"/>
      <c r="C7" s="800"/>
      <c r="D7" s="805"/>
      <c r="E7" s="806"/>
      <c r="F7" s="810"/>
      <c r="G7" s="26"/>
      <c r="H7" s="26"/>
      <c r="I7" s="783"/>
      <c r="J7" s="26"/>
      <c r="K7" s="26"/>
      <c r="L7" s="26"/>
    </row>
    <row r="8" spans="2:12" ht="12" customHeight="1" x14ac:dyDescent="0.3">
      <c r="B8" s="801"/>
      <c r="C8" s="802"/>
      <c r="D8" s="807"/>
      <c r="E8" s="808"/>
      <c r="F8" s="811"/>
      <c r="G8" s="26"/>
      <c r="H8" s="26"/>
      <c r="I8" s="783"/>
      <c r="J8" s="26"/>
      <c r="K8" s="26"/>
      <c r="L8" s="26"/>
    </row>
    <row r="9" spans="2:12" ht="9.75" customHeight="1" x14ac:dyDescent="0.3">
      <c r="B9" s="30"/>
      <c r="C9" s="30"/>
      <c r="D9" s="30"/>
      <c r="E9" s="30"/>
      <c r="F9" s="30"/>
      <c r="G9" s="26"/>
      <c r="H9" s="26"/>
      <c r="I9" s="26"/>
      <c r="J9" s="26"/>
      <c r="K9" s="26"/>
      <c r="L9" s="26"/>
    </row>
    <row r="10" spans="2:12" ht="15.6" x14ac:dyDescent="0.3">
      <c r="B10" s="384" t="s">
        <v>293</v>
      </c>
      <c r="C10" s="796" t="str">
        <f>'01 Kundenprofil'!C5</f>
        <v xml:space="preserve">Pasculli </v>
      </c>
      <c r="D10" s="796"/>
      <c r="E10" s="385"/>
      <c r="F10" s="384"/>
      <c r="G10" s="308"/>
      <c r="H10" s="308"/>
      <c r="I10" s="26"/>
      <c r="J10" s="26"/>
      <c r="K10" s="26"/>
      <c r="L10" s="26"/>
    </row>
    <row r="11" spans="2:12" ht="15.6" x14ac:dyDescent="0.3">
      <c r="B11" s="384" t="s">
        <v>294</v>
      </c>
      <c r="C11" s="796" t="str">
        <f>'01 Kundenprofil'!C6</f>
        <v>Antonio</v>
      </c>
      <c r="D11" s="796"/>
      <c r="E11" s="385"/>
      <c r="F11" s="386"/>
      <c r="G11" s="213"/>
      <c r="H11" s="213"/>
      <c r="I11" s="26"/>
      <c r="J11" s="26"/>
      <c r="K11" s="26"/>
      <c r="L11" s="26"/>
    </row>
    <row r="12" spans="2:12" ht="15.6" x14ac:dyDescent="0.3">
      <c r="B12" s="384" t="s">
        <v>295</v>
      </c>
      <c r="C12" s="796">
        <f>'03 Spezifikationsliste'!E7</f>
        <v>0</v>
      </c>
      <c r="D12" s="796"/>
      <c r="E12" s="385"/>
      <c r="F12" s="385"/>
      <c r="G12" s="305"/>
      <c r="H12" s="213"/>
      <c r="I12" s="26"/>
      <c r="J12" s="26"/>
      <c r="K12" s="26"/>
      <c r="L12" s="26"/>
    </row>
    <row r="13" spans="2:12" s="26" customFormat="1" ht="21" customHeight="1" x14ac:dyDescent="0.3">
      <c r="B13" s="323" t="s">
        <v>304</v>
      </c>
      <c r="C13" s="355"/>
      <c r="D13" s="356"/>
      <c r="E13" s="322"/>
      <c r="F13" s="354"/>
      <c r="G13" s="305"/>
      <c r="H13" s="213"/>
    </row>
    <row r="14" spans="2:12" s="26" customFormat="1" ht="21" customHeight="1" x14ac:dyDescent="0.3">
      <c r="B14" s="792" t="s">
        <v>311</v>
      </c>
      <c r="C14" s="792"/>
      <c r="D14" s="792"/>
      <c r="E14" s="792"/>
      <c r="F14" s="792"/>
      <c r="G14" s="305"/>
      <c r="H14" s="213"/>
    </row>
    <row r="15" spans="2:12" s="26" customFormat="1" ht="21" customHeight="1" x14ac:dyDescent="0.3">
      <c r="B15" s="792"/>
      <c r="C15" s="792"/>
      <c r="D15" s="792"/>
      <c r="E15" s="792"/>
      <c r="F15" s="792"/>
      <c r="G15" s="305"/>
      <c r="H15" s="213"/>
    </row>
    <row r="16" spans="2:12" s="26" customFormat="1" ht="21" customHeight="1" x14ac:dyDescent="0.3">
      <c r="B16" s="792"/>
      <c r="C16" s="792"/>
      <c r="D16" s="792"/>
      <c r="E16" s="792"/>
      <c r="F16" s="792"/>
      <c r="G16" s="305"/>
      <c r="H16" s="213"/>
    </row>
    <row r="17" spans="2:13" s="26" customFormat="1" ht="21" customHeight="1" x14ac:dyDescent="0.3">
      <c r="B17" s="792"/>
      <c r="C17" s="792"/>
      <c r="D17" s="792"/>
      <c r="E17" s="792"/>
      <c r="F17" s="792"/>
      <c r="G17" s="305"/>
      <c r="H17" s="213"/>
    </row>
    <row r="18" spans="2:13" s="26" customFormat="1" ht="21" customHeight="1" x14ac:dyDescent="0.3">
      <c r="B18" s="792"/>
      <c r="C18" s="792"/>
      <c r="D18" s="792"/>
      <c r="E18" s="792"/>
      <c r="F18" s="792"/>
      <c r="G18" s="305"/>
      <c r="H18" s="213"/>
    </row>
    <row r="19" spans="2:13" s="26" customFormat="1" ht="21" customHeight="1" x14ac:dyDescent="0.3">
      <c r="B19" s="792"/>
      <c r="C19" s="792"/>
      <c r="D19" s="792"/>
      <c r="E19" s="792"/>
      <c r="F19" s="792"/>
    </row>
    <row r="20" spans="2:13" s="26" customFormat="1" ht="14.25" customHeight="1" x14ac:dyDescent="0.3">
      <c r="B20" s="792"/>
      <c r="C20" s="792"/>
      <c r="D20" s="792"/>
      <c r="E20" s="792"/>
      <c r="F20" s="792"/>
      <c r="G20" s="213"/>
      <c r="H20" s="213"/>
    </row>
    <row r="21" spans="2:13" s="26" customFormat="1" ht="15.75" customHeight="1" x14ac:dyDescent="0.3">
      <c r="B21" s="792"/>
      <c r="C21" s="792"/>
      <c r="D21" s="792"/>
      <c r="E21" s="792"/>
      <c r="F21" s="792"/>
      <c r="G21" s="213"/>
      <c r="H21" s="213"/>
    </row>
    <row r="22" spans="2:13" s="26" customFormat="1" ht="21" customHeight="1" x14ac:dyDescent="0.3">
      <c r="B22" s="792"/>
      <c r="C22" s="792"/>
      <c r="D22" s="792"/>
      <c r="E22" s="792"/>
      <c r="F22" s="792"/>
      <c r="G22" s="213"/>
      <c r="H22" s="213"/>
      <c r="I22" s="784"/>
      <c r="J22" s="784"/>
      <c r="K22" s="306"/>
      <c r="L22" s="217"/>
    </row>
    <row r="23" spans="2:13" s="26" customFormat="1" ht="15.75" customHeight="1" x14ac:dyDescent="0.3">
      <c r="B23" s="792"/>
      <c r="C23" s="792"/>
      <c r="D23" s="792"/>
      <c r="E23" s="792"/>
      <c r="F23" s="792"/>
      <c r="G23" s="213"/>
      <c r="I23" s="784"/>
      <c r="J23" s="784"/>
      <c r="K23" s="306"/>
      <c r="L23" s="217"/>
      <c r="M23" s="217"/>
    </row>
    <row r="24" spans="2:13" s="26" customFormat="1" ht="15.75" customHeight="1" x14ac:dyDescent="0.3">
      <c r="B24" s="792"/>
      <c r="C24" s="792"/>
      <c r="D24" s="792"/>
      <c r="E24" s="792"/>
      <c r="F24" s="792"/>
      <c r="G24" s="213"/>
      <c r="I24" s="784"/>
      <c r="J24" s="784"/>
      <c r="K24" s="306"/>
      <c r="L24" s="217"/>
      <c r="M24" s="217"/>
    </row>
    <row r="25" spans="2:13" s="26" customFormat="1" ht="21" customHeight="1" x14ac:dyDescent="0.3">
      <c r="B25" s="792"/>
      <c r="C25" s="792"/>
      <c r="D25" s="792"/>
      <c r="E25" s="792"/>
      <c r="F25" s="792"/>
      <c r="G25" s="213"/>
      <c r="I25" s="784"/>
      <c r="J25" s="784"/>
      <c r="K25" s="306"/>
      <c r="L25" s="217"/>
      <c r="M25" s="217"/>
    </row>
    <row r="26" spans="2:13" s="26" customFormat="1" ht="21" customHeight="1" x14ac:dyDescent="0.3">
      <c r="B26" s="792"/>
      <c r="C26" s="792"/>
      <c r="D26" s="792"/>
      <c r="E26" s="792"/>
      <c r="F26" s="792"/>
      <c r="G26" s="213"/>
      <c r="I26" s="784"/>
      <c r="J26" s="784"/>
      <c r="K26" s="306"/>
      <c r="L26" s="217"/>
      <c r="M26" s="217"/>
    </row>
    <row r="27" spans="2:13" s="26" customFormat="1" ht="21" customHeight="1" x14ac:dyDescent="0.3">
      <c r="B27" s="792"/>
      <c r="C27" s="792"/>
      <c r="D27" s="792"/>
      <c r="E27" s="792"/>
      <c r="F27" s="792"/>
      <c r="G27" s="213"/>
      <c r="I27" s="784"/>
      <c r="J27" s="784"/>
      <c r="K27" s="306"/>
      <c r="L27" s="217"/>
      <c r="M27" s="217"/>
    </row>
    <row r="28" spans="2:13" s="26" customFormat="1" ht="21" customHeight="1" x14ac:dyDescent="0.3">
      <c r="B28" s="792"/>
      <c r="C28" s="792"/>
      <c r="D28" s="792"/>
      <c r="E28" s="792"/>
      <c r="F28" s="792"/>
      <c r="G28" s="213"/>
      <c r="I28" s="784"/>
      <c r="J28" s="784"/>
      <c r="K28" s="306"/>
      <c r="L28" s="217"/>
      <c r="M28" s="217"/>
    </row>
    <row r="29" spans="2:13" s="26" customFormat="1" ht="21" customHeight="1" x14ac:dyDescent="0.3">
      <c r="B29" s="792"/>
      <c r="C29" s="792"/>
      <c r="D29" s="792"/>
      <c r="E29" s="792"/>
      <c r="F29" s="792"/>
      <c r="G29" s="213"/>
      <c r="I29" s="784"/>
      <c r="J29" s="784"/>
      <c r="K29" s="306"/>
      <c r="L29" s="217"/>
      <c r="M29" s="217"/>
    </row>
    <row r="30" spans="2:13" s="26" customFormat="1" ht="21" customHeight="1" x14ac:dyDescent="0.3">
      <c r="B30" s="792"/>
      <c r="C30" s="792"/>
      <c r="D30" s="792"/>
      <c r="E30" s="792"/>
      <c r="F30" s="792"/>
      <c r="G30" s="213"/>
      <c r="M30" s="217"/>
    </row>
    <row r="31" spans="2:13" s="26" customFormat="1" ht="21" customHeight="1" x14ac:dyDescent="0.3">
      <c r="B31" s="792"/>
      <c r="C31" s="792"/>
      <c r="D31" s="792"/>
      <c r="E31" s="792"/>
      <c r="F31" s="792"/>
      <c r="H31" s="307"/>
    </row>
    <row r="32" spans="2:13" s="26" customFormat="1" ht="21" customHeight="1" x14ac:dyDescent="0.3">
      <c r="B32" s="794" t="s">
        <v>305</v>
      </c>
      <c r="C32" s="795"/>
      <c r="D32" s="357"/>
      <c r="E32" s="322"/>
      <c r="F32" s="354"/>
      <c r="H32" s="213"/>
    </row>
    <row r="33" spans="1:57" s="26" customFormat="1" ht="21" customHeight="1" x14ac:dyDescent="0.3">
      <c r="B33" s="792" t="s">
        <v>312</v>
      </c>
      <c r="C33" s="793"/>
      <c r="D33" s="793"/>
      <c r="E33" s="793"/>
      <c r="F33" s="793"/>
      <c r="H33" s="213"/>
    </row>
    <row r="34" spans="1:57" s="26" customFormat="1" ht="15.75" customHeight="1" x14ac:dyDescent="0.3">
      <c r="B34" s="793"/>
      <c r="C34" s="793"/>
      <c r="D34" s="793"/>
      <c r="E34" s="793"/>
      <c r="F34" s="793"/>
      <c r="H34" s="213"/>
    </row>
    <row r="35" spans="1:57" s="26" customFormat="1" ht="15.75" customHeight="1" x14ac:dyDescent="0.3">
      <c r="B35" s="793"/>
      <c r="C35" s="793"/>
      <c r="D35" s="793"/>
      <c r="E35" s="793"/>
      <c r="F35" s="793"/>
    </row>
    <row r="36" spans="1:57" s="26" customFormat="1" ht="21" customHeight="1" x14ac:dyDescent="0.3">
      <c r="B36" s="793"/>
      <c r="C36" s="793"/>
      <c r="D36" s="793"/>
      <c r="E36" s="793"/>
      <c r="F36" s="793"/>
    </row>
    <row r="37" spans="1:57" s="26" customFormat="1" ht="21" customHeight="1" x14ac:dyDescent="0.3">
      <c r="B37" s="793"/>
      <c r="C37" s="793"/>
      <c r="D37" s="793"/>
      <c r="E37" s="793"/>
      <c r="F37" s="793"/>
    </row>
    <row r="38" spans="1:57" s="26" customFormat="1" ht="21" customHeight="1" x14ac:dyDescent="0.3">
      <c r="B38" s="793"/>
      <c r="C38" s="793"/>
      <c r="D38" s="793"/>
      <c r="E38" s="793"/>
      <c r="F38" s="793"/>
    </row>
    <row r="39" spans="1:57" s="26" customFormat="1" ht="15.75" customHeight="1" x14ac:dyDescent="0.3">
      <c r="B39" s="793"/>
      <c r="C39" s="793"/>
      <c r="D39" s="793"/>
      <c r="E39" s="793"/>
      <c r="F39" s="793"/>
    </row>
    <row r="40" spans="1:57" s="26" customFormat="1" ht="15.75" customHeight="1" x14ac:dyDescent="0.3">
      <c r="B40" s="793"/>
      <c r="C40" s="793"/>
      <c r="D40" s="793"/>
      <c r="E40" s="793"/>
      <c r="F40" s="793"/>
    </row>
    <row r="41" spans="1:57" s="26" customFormat="1" ht="21" customHeight="1" x14ac:dyDescent="0.3">
      <c r="B41" s="793"/>
      <c r="C41" s="793"/>
      <c r="D41" s="793"/>
      <c r="E41" s="793"/>
      <c r="F41" s="793"/>
    </row>
    <row r="42" spans="1:57" s="26" customFormat="1" ht="21" customHeight="1" x14ac:dyDescent="0.3">
      <c r="B42" s="793"/>
      <c r="C42" s="793"/>
      <c r="D42" s="793"/>
      <c r="E42" s="793"/>
      <c r="F42" s="793"/>
    </row>
    <row r="43" spans="1:57" s="26" customFormat="1" ht="14.25" customHeight="1" x14ac:dyDescent="0.3">
      <c r="B43" s="793"/>
      <c r="C43" s="793"/>
      <c r="D43" s="793"/>
      <c r="E43" s="793"/>
      <c r="F43" s="793"/>
    </row>
    <row r="44" spans="1:57" s="26" customFormat="1" ht="15.75" customHeight="1" x14ac:dyDescent="0.3">
      <c r="B44" s="793"/>
      <c r="C44" s="793"/>
      <c r="D44" s="793"/>
      <c r="E44" s="793"/>
      <c r="F44" s="793"/>
    </row>
    <row r="45" spans="1:57" s="26" customFormat="1" ht="21" customHeight="1" x14ac:dyDescent="0.3">
      <c r="B45" s="793"/>
      <c r="C45" s="793"/>
      <c r="D45" s="793"/>
      <c r="E45" s="793"/>
      <c r="F45" s="793"/>
    </row>
    <row r="46" spans="1:57" s="26" customFormat="1" ht="21" customHeight="1" x14ac:dyDescent="0.3">
      <c r="B46" s="793"/>
      <c r="C46" s="793"/>
      <c r="D46" s="793"/>
      <c r="E46" s="793"/>
      <c r="F46" s="793"/>
    </row>
    <row r="47" spans="1:57" s="189" customFormat="1" ht="15" customHeight="1" x14ac:dyDescent="0.3">
      <c r="A47" s="26"/>
      <c r="B47" s="793"/>
      <c r="C47" s="793"/>
      <c r="D47" s="793"/>
      <c r="E47" s="793"/>
      <c r="F47" s="793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</row>
    <row r="48" spans="1:57" s="26" customFormat="1" x14ac:dyDescent="0.3">
      <c r="B48" s="793"/>
      <c r="C48" s="793"/>
      <c r="D48" s="793"/>
      <c r="E48" s="793"/>
      <c r="F48" s="793"/>
    </row>
    <row r="49" spans="2:6" s="26" customFormat="1" x14ac:dyDescent="0.3">
      <c r="B49" s="793"/>
      <c r="C49" s="793"/>
      <c r="D49" s="793"/>
      <c r="E49" s="793"/>
      <c r="F49" s="793"/>
    </row>
    <row r="50" spans="2:6" s="26" customFormat="1" x14ac:dyDescent="0.3"/>
    <row r="51" spans="2:6" s="26" customFormat="1" hidden="1" outlineLevel="1" x14ac:dyDescent="0.3"/>
    <row r="52" spans="2:6" s="26" customFormat="1" hidden="1" outlineLevel="1" x14ac:dyDescent="0.3">
      <c r="B52" s="214" t="s">
        <v>203</v>
      </c>
    </row>
    <row r="53" spans="2:6" s="26" customFormat="1" hidden="1" outlineLevel="1" x14ac:dyDescent="0.3">
      <c r="B53" s="215"/>
      <c r="C53" s="215"/>
      <c r="D53" s="215"/>
      <c r="E53" s="215"/>
      <c r="F53" s="215"/>
    </row>
    <row r="54" spans="2:6" s="26" customFormat="1" hidden="1" outlineLevel="1" x14ac:dyDescent="0.3">
      <c r="B54" s="216" t="s">
        <v>180</v>
      </c>
      <c r="C54" s="215"/>
      <c r="D54" s="215"/>
      <c r="E54" s="215"/>
      <c r="F54" s="215"/>
    </row>
    <row r="55" spans="2:6" s="26" customFormat="1" hidden="1" outlineLevel="1" x14ac:dyDescent="0.3">
      <c r="B55" s="216" t="s">
        <v>181</v>
      </c>
      <c r="C55" s="215"/>
      <c r="D55" s="215"/>
      <c r="E55" s="215"/>
      <c r="F55" s="215"/>
    </row>
    <row r="56" spans="2:6" s="26" customFormat="1" hidden="1" outlineLevel="1" x14ac:dyDescent="0.3">
      <c r="B56" s="216" t="s">
        <v>98</v>
      </c>
      <c r="C56" s="218" t="s">
        <v>103</v>
      </c>
      <c r="D56" s="219">
        <v>0</v>
      </c>
      <c r="E56" s="216" t="s">
        <v>109</v>
      </c>
      <c r="F56" s="216" t="s">
        <v>123</v>
      </c>
    </row>
    <row r="57" spans="2:6" s="26" customFormat="1" hidden="1" outlineLevel="1" x14ac:dyDescent="0.3">
      <c r="B57" s="216" t="s">
        <v>97</v>
      </c>
      <c r="C57" s="218" t="s">
        <v>104</v>
      </c>
      <c r="D57" s="219">
        <v>0</v>
      </c>
      <c r="E57" s="216" t="s">
        <v>110</v>
      </c>
      <c r="F57" s="216" t="s">
        <v>124</v>
      </c>
    </row>
    <row r="58" spans="2:6" s="26" customFormat="1" hidden="1" outlineLevel="1" x14ac:dyDescent="0.3">
      <c r="B58" s="216" t="s">
        <v>99</v>
      </c>
      <c r="C58" s="218" t="s">
        <v>105</v>
      </c>
      <c r="D58" s="219">
        <v>0</v>
      </c>
      <c r="E58" s="216"/>
      <c r="F58" s="216" t="s">
        <v>125</v>
      </c>
    </row>
    <row r="59" spans="2:6" s="26" customFormat="1" hidden="1" outlineLevel="1" x14ac:dyDescent="0.3">
      <c r="B59" s="216" t="s">
        <v>100</v>
      </c>
      <c r="C59" s="218" t="s">
        <v>106</v>
      </c>
      <c r="D59" s="219">
        <v>0</v>
      </c>
      <c r="E59" s="216"/>
      <c r="F59" s="216"/>
    </row>
    <row r="60" spans="2:6" s="26" customFormat="1" hidden="1" outlineLevel="1" x14ac:dyDescent="0.3">
      <c r="B60" s="216" t="s">
        <v>101</v>
      </c>
      <c r="C60" s="218" t="s">
        <v>107</v>
      </c>
      <c r="D60" s="219">
        <v>0</v>
      </c>
      <c r="E60" s="216"/>
      <c r="F60" s="216"/>
    </row>
    <row r="61" spans="2:6" s="26" customFormat="1" hidden="1" outlineLevel="1" x14ac:dyDescent="0.3">
      <c r="B61" s="216"/>
      <c r="C61" s="218" t="s">
        <v>108</v>
      </c>
      <c r="D61" s="219">
        <v>0</v>
      </c>
      <c r="E61" s="216"/>
      <c r="F61" s="216"/>
    </row>
    <row r="62" spans="2:6" s="26" customFormat="1" hidden="1" outlineLevel="1" x14ac:dyDescent="0.3">
      <c r="B62" s="216"/>
      <c r="C62" s="218" t="s">
        <v>102</v>
      </c>
      <c r="D62" s="219" t="s">
        <v>165</v>
      </c>
      <c r="E62" s="216"/>
      <c r="F62" s="216"/>
    </row>
    <row r="63" spans="2:6" s="26" customFormat="1" hidden="1" outlineLevel="1" x14ac:dyDescent="0.3">
      <c r="B63" s="216"/>
      <c r="C63" s="216"/>
      <c r="D63" s="216"/>
      <c r="E63" s="216"/>
      <c r="F63" s="216"/>
    </row>
    <row r="64" spans="2:6" s="26" customFormat="1" hidden="1" outlineLevel="1" x14ac:dyDescent="0.3">
      <c r="B64" s="216"/>
      <c r="C64" s="215"/>
      <c r="D64" s="216"/>
      <c r="E64" s="216"/>
      <c r="F64" s="216"/>
    </row>
    <row r="65" spans="2:7" s="26" customFormat="1" hidden="1" outlineLevel="1" x14ac:dyDescent="0.3">
      <c r="B65" s="216"/>
      <c r="C65" s="215"/>
      <c r="D65" s="216"/>
      <c r="E65" s="216"/>
      <c r="F65" s="216"/>
    </row>
    <row r="66" spans="2:7" s="26" customFormat="1" hidden="1" outlineLevel="1" x14ac:dyDescent="0.3">
      <c r="B66" s="216"/>
      <c r="C66" s="218" t="s">
        <v>109</v>
      </c>
      <c r="D66" s="216"/>
      <c r="E66" s="216"/>
      <c r="F66" s="216"/>
    </row>
    <row r="67" spans="2:7" s="26" customFormat="1" hidden="1" outlineLevel="1" x14ac:dyDescent="0.3">
      <c r="B67" s="216"/>
      <c r="C67" s="218" t="s">
        <v>179</v>
      </c>
      <c r="D67" s="216"/>
      <c r="E67" s="216"/>
      <c r="F67" s="219" t="s">
        <v>144</v>
      </c>
    </row>
    <row r="68" spans="2:7" s="26" customFormat="1" hidden="1" outlineLevel="1" x14ac:dyDescent="0.3">
      <c r="B68" s="216"/>
      <c r="C68" s="218" t="s">
        <v>166</v>
      </c>
      <c r="D68" s="216"/>
      <c r="E68" s="216"/>
      <c r="F68" s="219" t="s">
        <v>165</v>
      </c>
    </row>
    <row r="69" spans="2:7" s="26" customFormat="1" hidden="1" outlineLevel="1" x14ac:dyDescent="0.3">
      <c r="B69" s="216"/>
      <c r="C69" s="216"/>
      <c r="D69" s="216"/>
      <c r="E69" s="216"/>
      <c r="F69" s="219" t="s">
        <v>109</v>
      </c>
    </row>
    <row r="70" spans="2:7" s="26" customFormat="1" hidden="1" outlineLevel="1" x14ac:dyDescent="0.3">
      <c r="B70" s="215"/>
      <c r="C70" s="215"/>
      <c r="D70" s="215"/>
      <c r="E70" s="215"/>
      <c r="F70" s="215"/>
    </row>
    <row r="71" spans="2:7" s="26" customFormat="1" hidden="1" outlineLevel="1" x14ac:dyDescent="0.3"/>
    <row r="72" spans="2:7" s="26" customFormat="1" hidden="1" outlineLevel="1" x14ac:dyDescent="0.3">
      <c r="B72" s="220" t="s">
        <v>204</v>
      </c>
      <c r="G72" s="213"/>
    </row>
    <row r="73" spans="2:7" s="26" customFormat="1" hidden="1" outlineLevel="1" x14ac:dyDescent="0.3">
      <c r="B73" s="221">
        <v>1</v>
      </c>
      <c r="C73" s="61" t="str">
        <f>PLAYBOOK!M15</f>
        <v>Tomarlo ALL ACR</v>
      </c>
      <c r="D73" s="221" t="s">
        <v>113</v>
      </c>
      <c r="G73" s="213"/>
    </row>
    <row r="74" spans="2:7" s="26" customFormat="1" hidden="1" outlineLevel="1" x14ac:dyDescent="0.3">
      <c r="B74" s="221">
        <v>2</v>
      </c>
      <c r="C74" s="61" t="str">
        <f>PLAYBOOK!M18</f>
        <v>Pradello DB</v>
      </c>
      <c r="D74" s="221" t="s">
        <v>182</v>
      </c>
      <c r="G74" s="213"/>
    </row>
    <row r="75" spans="2:7" s="26" customFormat="1" hidden="1" outlineLevel="1" x14ac:dyDescent="0.3">
      <c r="B75" s="221">
        <v>3</v>
      </c>
      <c r="C75" s="61" t="e">
        <f>PLAYBOOK!#REF!</f>
        <v>#REF!</v>
      </c>
      <c r="D75" s="221" t="s">
        <v>116</v>
      </c>
      <c r="G75" s="213"/>
    </row>
    <row r="76" spans="2:7" s="26" customFormat="1" hidden="1" outlineLevel="1" x14ac:dyDescent="0.3">
      <c r="B76" s="221">
        <v>4</v>
      </c>
      <c r="C76" s="61" t="str">
        <f>PLAYBOOK!M21</f>
        <v>Lisore Gravel ACR</v>
      </c>
      <c r="D76" s="221" t="s">
        <v>112</v>
      </c>
      <c r="G76" s="213"/>
    </row>
    <row r="77" spans="2:7" s="26" customFormat="1" hidden="1" outlineLevel="1" x14ac:dyDescent="0.3">
      <c r="B77" s="221">
        <v>5</v>
      </c>
      <c r="C77" s="61" t="str">
        <f>PLAYBOOK!M22</f>
        <v>Pianazze</v>
      </c>
      <c r="D77" s="221" t="s">
        <v>298</v>
      </c>
      <c r="G77" s="213"/>
    </row>
    <row r="78" spans="2:7" s="26" customFormat="1" hidden="1" outlineLevel="1" x14ac:dyDescent="0.3">
      <c r="B78" s="221">
        <v>6</v>
      </c>
      <c r="C78" s="61" t="str">
        <f>PLAYBOOK!M23</f>
        <v>Pianazze DB</v>
      </c>
      <c r="D78" s="221" t="s">
        <v>117</v>
      </c>
      <c r="G78" s="213"/>
    </row>
    <row r="79" spans="2:7" s="26" customFormat="1" hidden="1" outlineLevel="1" x14ac:dyDescent="0.3">
      <c r="B79" s="221">
        <v>7</v>
      </c>
      <c r="C79" s="61" t="str">
        <f>PLAYBOOK!M27</f>
        <v>PAS - 01</v>
      </c>
      <c r="D79" s="221" t="s">
        <v>118</v>
      </c>
      <c r="G79" s="213"/>
    </row>
    <row r="80" spans="2:7" s="26" customFormat="1" hidden="1" outlineLevel="1" x14ac:dyDescent="0.3">
      <c r="B80" s="221">
        <v>8</v>
      </c>
      <c r="C80" s="61" t="e">
        <f>PLAYBOOK!#REF!</f>
        <v>#REF!</v>
      </c>
      <c r="D80" s="221" t="s">
        <v>118</v>
      </c>
      <c r="G80" s="213"/>
    </row>
    <row r="81" spans="2:7" s="26" customFormat="1" hidden="1" outlineLevel="1" x14ac:dyDescent="0.3">
      <c r="B81" s="221">
        <v>9</v>
      </c>
      <c r="C81" s="61" t="e">
        <f>PLAYBOOK!#REF!</f>
        <v>#REF!</v>
      </c>
      <c r="D81" s="221" t="s">
        <v>119</v>
      </c>
      <c r="G81" s="213"/>
    </row>
    <row r="82" spans="2:7" s="26" customFormat="1" hidden="1" outlineLevel="1" x14ac:dyDescent="0.3">
      <c r="B82" s="221">
        <v>10</v>
      </c>
      <c r="C82" s="61" t="e">
        <f>PLAYBOOK!#REF!</f>
        <v>#REF!</v>
      </c>
      <c r="D82" s="221" t="s">
        <v>161</v>
      </c>
      <c r="G82" s="213"/>
    </row>
    <row r="83" spans="2:7" s="26" customFormat="1" hidden="1" outlineLevel="1" x14ac:dyDescent="0.3">
      <c r="B83" s="221">
        <v>11</v>
      </c>
      <c r="C83" s="61" t="str">
        <f>PLAYBOOK!M30</f>
        <v>Bagnolo DB CX</v>
      </c>
      <c r="D83" s="221" t="s">
        <v>120</v>
      </c>
      <c r="G83" s="213"/>
    </row>
    <row r="84" spans="2:7" s="26" customFormat="1" hidden="1" outlineLevel="1" x14ac:dyDescent="0.3">
      <c r="B84" s="221">
        <v>12</v>
      </c>
      <c r="C84" s="61" t="str">
        <f>PLAYBOOK!M31</f>
        <v>Bagnolo Road</v>
      </c>
      <c r="D84" s="221" t="s">
        <v>121</v>
      </c>
      <c r="G84" s="213"/>
    </row>
    <row r="85" spans="2:7" s="26" customFormat="1" hidden="1" outlineLevel="1" x14ac:dyDescent="0.3">
      <c r="B85" s="221">
        <v>13</v>
      </c>
      <c r="C85" s="61" t="str">
        <f>PLAYBOOK!M32</f>
        <v>Bagnolo XCr | CX</v>
      </c>
      <c r="D85" s="221" t="s">
        <v>122</v>
      </c>
      <c r="G85" s="213"/>
    </row>
    <row r="86" spans="2:7" s="26" customFormat="1" hidden="1" outlineLevel="1" x14ac:dyDescent="0.3">
      <c r="B86" s="221">
        <v>14</v>
      </c>
      <c r="C86" s="61" t="e">
        <f>PLAYBOOK!#REF!</f>
        <v>#REF!</v>
      </c>
      <c r="D86" s="221" t="s">
        <v>185</v>
      </c>
      <c r="G86" s="213"/>
    </row>
    <row r="87" spans="2:7" s="26" customFormat="1" hidden="1" outlineLevel="1" x14ac:dyDescent="0.3">
      <c r="B87" s="221">
        <v>15</v>
      </c>
      <c r="C87" s="61" t="e">
        <f>PLAYBOOK!#REF!</f>
        <v>#REF!</v>
      </c>
      <c r="D87" s="339"/>
      <c r="G87" s="213"/>
    </row>
    <row r="88" spans="2:7" s="26" customFormat="1" hidden="1" outlineLevel="1" x14ac:dyDescent="0.3">
      <c r="B88" s="221">
        <v>16</v>
      </c>
      <c r="C88" s="61" t="e">
        <f>PLAYBOOK!#REF!</f>
        <v>#REF!</v>
      </c>
      <c r="D88" s="339"/>
      <c r="G88" s="213"/>
    </row>
    <row r="89" spans="2:7" s="26" customFormat="1" hidden="1" outlineLevel="1" x14ac:dyDescent="0.3">
      <c r="B89" s="221">
        <v>17</v>
      </c>
      <c r="C89" s="61" t="str">
        <f>PLAYBOOK!M33</f>
        <v>Bagnolo XCr |Road</v>
      </c>
      <c r="D89" s="339"/>
      <c r="G89" s="213"/>
    </row>
    <row r="90" spans="2:7" s="26" customFormat="1" hidden="1" outlineLevel="1" x14ac:dyDescent="0.3">
      <c r="B90" s="221">
        <v>18</v>
      </c>
      <c r="C90" s="61">
        <f>PLAYBOOK!M34</f>
        <v>0</v>
      </c>
      <c r="D90" s="339"/>
      <c r="G90" s="213"/>
    </row>
    <row r="91" spans="2:7" s="26" customFormat="1" hidden="1" outlineLevel="1" x14ac:dyDescent="0.3">
      <c r="B91" s="221">
        <v>19</v>
      </c>
      <c r="C91" s="61">
        <f>PLAYBOOK!M35</f>
        <v>0</v>
      </c>
      <c r="D91" s="339"/>
      <c r="G91" s="213"/>
    </row>
    <row r="92" spans="2:7" s="26" customFormat="1" hidden="1" outlineLevel="1" x14ac:dyDescent="0.3">
      <c r="B92" s="221">
        <v>20</v>
      </c>
      <c r="C92" s="61">
        <f>PLAYBOOK!M36</f>
        <v>0</v>
      </c>
      <c r="D92" s="339"/>
      <c r="G92" s="213"/>
    </row>
    <row r="93" spans="2:7" s="26" customFormat="1" hidden="1" outlineLevel="1" x14ac:dyDescent="0.3">
      <c r="D93"/>
      <c r="G93" s="213"/>
    </row>
    <row r="94" spans="2:7" s="26" customFormat="1" collapsed="1" x14ac:dyDescent="0.3">
      <c r="G94" s="213"/>
    </row>
    <row r="95" spans="2:7" s="26" customFormat="1" x14ac:dyDescent="0.3">
      <c r="G95" s="213"/>
    </row>
    <row r="96" spans="2:7" s="26" customFormat="1" x14ac:dyDescent="0.3">
      <c r="G96" s="213"/>
    </row>
    <row r="97" spans="7:7" s="26" customFormat="1" x14ac:dyDescent="0.3">
      <c r="G97" s="213"/>
    </row>
    <row r="98" spans="7:7" s="26" customFormat="1" x14ac:dyDescent="0.3">
      <c r="G98" s="213"/>
    </row>
    <row r="99" spans="7:7" s="26" customFormat="1" x14ac:dyDescent="0.3">
      <c r="G99" s="213"/>
    </row>
    <row r="100" spans="7:7" s="26" customFormat="1" x14ac:dyDescent="0.3">
      <c r="G100" s="213"/>
    </row>
    <row r="101" spans="7:7" s="26" customFormat="1" x14ac:dyDescent="0.3">
      <c r="G101" s="213"/>
    </row>
    <row r="102" spans="7:7" s="26" customFormat="1" x14ac:dyDescent="0.3"/>
    <row r="103" spans="7:7" s="26" customFormat="1" x14ac:dyDescent="0.3"/>
    <row r="104" spans="7:7" s="26" customFormat="1" x14ac:dyDescent="0.3"/>
    <row r="105" spans="7:7" s="26" customFormat="1" x14ac:dyDescent="0.3"/>
    <row r="106" spans="7:7" s="26" customFormat="1" x14ac:dyDescent="0.3"/>
    <row r="107" spans="7:7" s="26" customFormat="1" x14ac:dyDescent="0.3"/>
    <row r="108" spans="7:7" s="26" customFormat="1" x14ac:dyDescent="0.3"/>
    <row r="109" spans="7:7" s="26" customFormat="1" x14ac:dyDescent="0.3"/>
    <row r="110" spans="7:7" s="26" customFormat="1" x14ac:dyDescent="0.3"/>
    <row r="111" spans="7:7" s="26" customFormat="1" x14ac:dyDescent="0.3"/>
    <row r="112" spans="7:7" s="26" customFormat="1" x14ac:dyDescent="0.3"/>
    <row r="113" s="26" customFormat="1" x14ac:dyDescent="0.3"/>
    <row r="114" s="26" customFormat="1" x14ac:dyDescent="0.3"/>
    <row r="115" s="26" customFormat="1" x14ac:dyDescent="0.3"/>
    <row r="116" s="26" customFormat="1" x14ac:dyDescent="0.3"/>
    <row r="117" s="26" customFormat="1" x14ac:dyDescent="0.3"/>
    <row r="118" s="26" customFormat="1" x14ac:dyDescent="0.3"/>
    <row r="119" s="26" customFormat="1" x14ac:dyDescent="0.3"/>
    <row r="120" s="26" customFormat="1" x14ac:dyDescent="0.3"/>
    <row r="121" s="26" customFormat="1" x14ac:dyDescent="0.3"/>
    <row r="122" s="26" customFormat="1" x14ac:dyDescent="0.3"/>
    <row r="123" s="26" customFormat="1" x14ac:dyDescent="0.3"/>
    <row r="124" s="26" customFormat="1" x14ac:dyDescent="0.3"/>
    <row r="125" s="26" customFormat="1" x14ac:dyDescent="0.3"/>
    <row r="126" s="26" customFormat="1" x14ac:dyDescent="0.3"/>
    <row r="127" s="26" customFormat="1" x14ac:dyDescent="0.3"/>
    <row r="128" s="26" customFormat="1" x14ac:dyDescent="0.3"/>
    <row r="129" s="26" customFormat="1" x14ac:dyDescent="0.3"/>
    <row r="130" s="26" customFormat="1" x14ac:dyDescent="0.3"/>
    <row r="131" s="26" customFormat="1" x14ac:dyDescent="0.3"/>
    <row r="132" s="26" customFormat="1" x14ac:dyDescent="0.3"/>
    <row r="133" s="26" customFormat="1" x14ac:dyDescent="0.3"/>
    <row r="134" s="26" customFormat="1" x14ac:dyDescent="0.3"/>
    <row r="135" s="26" customFormat="1" x14ac:dyDescent="0.3"/>
    <row r="136" s="26" customFormat="1" x14ac:dyDescent="0.3"/>
    <row r="137" s="26" customFormat="1" x14ac:dyDescent="0.3"/>
    <row r="138" s="26" customFormat="1" x14ac:dyDescent="0.3"/>
    <row r="139" s="26" customFormat="1" x14ac:dyDescent="0.3"/>
    <row r="140" s="26" customFormat="1" x14ac:dyDescent="0.3"/>
    <row r="141" s="26" customFormat="1" x14ac:dyDescent="0.3"/>
    <row r="142" s="26" customFormat="1" x14ac:dyDescent="0.3"/>
    <row r="143" s="26" customFormat="1" x14ac:dyDescent="0.3"/>
    <row r="144" s="26" customFormat="1" x14ac:dyDescent="0.3"/>
    <row r="145" s="26" customFormat="1" x14ac:dyDescent="0.3"/>
    <row r="146" s="26" customFormat="1" x14ac:dyDescent="0.3"/>
    <row r="147" s="26" customFormat="1" x14ac:dyDescent="0.3"/>
    <row r="148" s="26" customFormat="1" x14ac:dyDescent="0.3"/>
    <row r="149" s="26" customFormat="1" x14ac:dyDescent="0.3"/>
    <row r="150" s="26" customFormat="1" x14ac:dyDescent="0.3"/>
    <row r="151" s="26" customFormat="1" x14ac:dyDescent="0.3"/>
    <row r="152" s="26" customFormat="1" x14ac:dyDescent="0.3"/>
    <row r="153" s="26" customFormat="1" x14ac:dyDescent="0.3"/>
    <row r="154" s="26" customFormat="1" x14ac:dyDescent="0.3"/>
    <row r="155" s="26" customFormat="1" x14ac:dyDescent="0.3"/>
    <row r="156" s="26" customFormat="1" x14ac:dyDescent="0.3"/>
    <row r="157" s="26" customFormat="1" x14ac:dyDescent="0.3"/>
    <row r="158" s="26" customFormat="1" x14ac:dyDescent="0.3"/>
    <row r="159" s="26" customFormat="1" x14ac:dyDescent="0.3"/>
    <row r="160" s="26" customFormat="1" x14ac:dyDescent="0.3"/>
    <row r="161" s="26" customFormat="1" x14ac:dyDescent="0.3"/>
    <row r="162" s="26" customFormat="1" x14ac:dyDescent="0.3"/>
    <row r="163" s="26" customFormat="1" x14ac:dyDescent="0.3"/>
    <row r="164" s="26" customFormat="1" x14ac:dyDescent="0.3"/>
    <row r="165" s="26" customFormat="1" x14ac:dyDescent="0.3"/>
    <row r="166" s="26" customFormat="1" x14ac:dyDescent="0.3"/>
    <row r="167" s="26" customFormat="1" x14ac:dyDescent="0.3"/>
    <row r="168" s="26" customFormat="1" x14ac:dyDescent="0.3"/>
    <row r="169" s="26" customFormat="1" x14ac:dyDescent="0.3"/>
    <row r="170" s="26" customFormat="1" x14ac:dyDescent="0.3"/>
    <row r="171" s="26" customFormat="1" x14ac:dyDescent="0.3"/>
    <row r="172" s="26" customFormat="1" x14ac:dyDescent="0.3"/>
    <row r="173" s="26" customFormat="1" x14ac:dyDescent="0.3"/>
    <row r="174" s="26" customFormat="1" x14ac:dyDescent="0.3"/>
    <row r="175" s="26" customFormat="1" x14ac:dyDescent="0.3"/>
    <row r="176" s="26" customFormat="1" x14ac:dyDescent="0.3"/>
    <row r="177" s="26" customFormat="1" x14ac:dyDescent="0.3"/>
    <row r="178" s="26" customFormat="1" x14ac:dyDescent="0.3"/>
    <row r="179" s="26" customFormat="1" x14ac:dyDescent="0.3"/>
    <row r="180" s="26" customFormat="1" x14ac:dyDescent="0.3"/>
    <row r="181" s="26" customFormat="1" x14ac:dyDescent="0.3"/>
    <row r="182" s="26" customFormat="1" x14ac:dyDescent="0.3"/>
    <row r="183" s="26" customFormat="1" x14ac:dyDescent="0.3"/>
    <row r="184" s="26" customFormat="1" x14ac:dyDescent="0.3"/>
    <row r="185" s="26" customFormat="1" x14ac:dyDescent="0.3"/>
    <row r="186" s="26" customFormat="1" x14ac:dyDescent="0.3"/>
    <row r="187" s="26" customFormat="1" x14ac:dyDescent="0.3"/>
    <row r="188" s="26" customFormat="1" x14ac:dyDescent="0.3"/>
    <row r="189" s="26" customFormat="1" x14ac:dyDescent="0.3"/>
    <row r="190" s="26" customFormat="1" x14ac:dyDescent="0.3"/>
    <row r="191" s="26" customFormat="1" x14ac:dyDescent="0.3"/>
    <row r="192" s="26" customFormat="1" x14ac:dyDescent="0.3"/>
    <row r="193" s="26" customFormat="1" x14ac:dyDescent="0.3"/>
    <row r="194" s="26" customFormat="1" x14ac:dyDescent="0.3"/>
    <row r="195" s="26" customFormat="1" x14ac:dyDescent="0.3"/>
    <row r="196" s="26" customFormat="1" x14ac:dyDescent="0.3"/>
    <row r="197" s="26" customFormat="1" x14ac:dyDescent="0.3"/>
    <row r="198" s="26" customFormat="1" x14ac:dyDescent="0.3"/>
    <row r="199" s="26" customFormat="1" x14ac:dyDescent="0.3"/>
    <row r="200" s="26" customFormat="1" x14ac:dyDescent="0.3"/>
    <row r="201" s="26" customFormat="1" x14ac:dyDescent="0.3"/>
    <row r="202" s="26" customFormat="1" x14ac:dyDescent="0.3"/>
    <row r="203" s="26" customFormat="1" x14ac:dyDescent="0.3"/>
    <row r="204" s="26" customFormat="1" x14ac:dyDescent="0.3"/>
    <row r="205" s="26" customFormat="1" x14ac:dyDescent="0.3"/>
    <row r="206" s="26" customFormat="1" x14ac:dyDescent="0.3"/>
    <row r="207" s="26" customFormat="1" x14ac:dyDescent="0.3"/>
    <row r="208" s="26" customFormat="1" x14ac:dyDescent="0.3"/>
    <row r="209" s="26" customFormat="1" x14ac:dyDescent="0.3"/>
    <row r="210" s="26" customFormat="1" x14ac:dyDescent="0.3"/>
    <row r="211" s="26" customFormat="1" x14ac:dyDescent="0.3"/>
    <row r="212" s="26" customFormat="1" x14ac:dyDescent="0.3"/>
    <row r="213" s="26" customFormat="1" x14ac:dyDescent="0.3"/>
    <row r="214" s="26" customFormat="1" x14ac:dyDescent="0.3"/>
    <row r="215" s="26" customFormat="1" x14ac:dyDescent="0.3"/>
    <row r="216" s="26" customFormat="1" x14ac:dyDescent="0.3"/>
    <row r="217" s="26" customFormat="1" x14ac:dyDescent="0.3"/>
    <row r="218" s="26" customFormat="1" x14ac:dyDescent="0.3"/>
    <row r="219" s="26" customFormat="1" x14ac:dyDescent="0.3"/>
    <row r="220" s="26" customFormat="1" x14ac:dyDescent="0.3"/>
    <row r="221" s="26" customFormat="1" x14ac:dyDescent="0.3"/>
    <row r="222" s="26" customFormat="1" x14ac:dyDescent="0.3"/>
    <row r="223" s="26" customFormat="1" x14ac:dyDescent="0.3"/>
    <row r="224" s="26" customFormat="1" x14ac:dyDescent="0.3"/>
    <row r="225" s="26" customFormat="1" x14ac:dyDescent="0.3"/>
    <row r="226" s="26" customFormat="1" x14ac:dyDescent="0.3"/>
    <row r="227" s="26" customFormat="1" x14ac:dyDescent="0.3"/>
    <row r="228" s="26" customFormat="1" x14ac:dyDescent="0.3"/>
    <row r="229" s="26" customFormat="1" x14ac:dyDescent="0.3"/>
    <row r="230" s="26" customFormat="1" x14ac:dyDescent="0.3"/>
    <row r="231" s="26" customFormat="1" x14ac:dyDescent="0.3"/>
    <row r="232" s="26" customFormat="1" x14ac:dyDescent="0.3"/>
    <row r="233" s="26" customFormat="1" x14ac:dyDescent="0.3"/>
    <row r="234" s="26" customFormat="1" x14ac:dyDescent="0.3"/>
    <row r="235" s="26" customFormat="1" x14ac:dyDescent="0.3"/>
    <row r="236" s="26" customFormat="1" x14ac:dyDescent="0.3"/>
    <row r="237" s="26" customFormat="1" x14ac:dyDescent="0.3"/>
    <row r="238" s="26" customFormat="1" x14ac:dyDescent="0.3"/>
    <row r="239" s="26" customFormat="1" x14ac:dyDescent="0.3"/>
    <row r="240" s="26" customFormat="1" x14ac:dyDescent="0.3"/>
    <row r="241" s="26" customFormat="1" x14ac:dyDescent="0.3"/>
    <row r="242" s="26" customFormat="1" x14ac:dyDescent="0.3"/>
    <row r="243" s="26" customFormat="1" x14ac:dyDescent="0.3"/>
    <row r="244" s="26" customFormat="1" x14ac:dyDescent="0.3"/>
    <row r="245" s="26" customFormat="1" x14ac:dyDescent="0.3"/>
    <row r="246" s="26" customFormat="1" x14ac:dyDescent="0.3"/>
    <row r="247" s="26" customFormat="1" x14ac:dyDescent="0.3"/>
    <row r="248" s="26" customFormat="1" x14ac:dyDescent="0.3"/>
    <row r="249" s="26" customFormat="1" x14ac:dyDescent="0.3"/>
    <row r="250" s="26" customFormat="1" x14ac:dyDescent="0.3"/>
    <row r="251" s="26" customFormat="1" x14ac:dyDescent="0.3"/>
    <row r="252" s="26" customFormat="1" x14ac:dyDescent="0.3"/>
    <row r="253" s="26" customFormat="1" x14ac:dyDescent="0.3"/>
    <row r="254" s="26" customFormat="1" x14ac:dyDescent="0.3"/>
    <row r="255" s="26" customFormat="1" x14ac:dyDescent="0.3"/>
    <row r="256" s="26" customFormat="1" x14ac:dyDescent="0.3"/>
    <row r="257" s="26" customFormat="1" x14ac:dyDescent="0.3"/>
    <row r="258" s="26" customFormat="1" x14ac:dyDescent="0.3"/>
    <row r="259" s="26" customFormat="1" x14ac:dyDescent="0.3"/>
    <row r="260" s="26" customFormat="1" x14ac:dyDescent="0.3"/>
    <row r="261" s="26" customFormat="1" x14ac:dyDescent="0.3"/>
    <row r="262" s="26" customFormat="1" x14ac:dyDescent="0.3"/>
    <row r="263" s="26" customFormat="1" x14ac:dyDescent="0.3"/>
    <row r="264" s="26" customFormat="1" x14ac:dyDescent="0.3"/>
    <row r="265" s="26" customFormat="1" x14ac:dyDescent="0.3"/>
    <row r="266" s="26" customFormat="1" x14ac:dyDescent="0.3"/>
    <row r="267" s="26" customFormat="1" x14ac:dyDescent="0.3"/>
    <row r="268" s="26" customFormat="1" x14ac:dyDescent="0.3"/>
    <row r="269" s="26" customFormat="1" x14ac:dyDescent="0.3"/>
    <row r="270" s="26" customFormat="1" x14ac:dyDescent="0.3"/>
    <row r="271" s="26" customFormat="1" x14ac:dyDescent="0.3"/>
    <row r="272" s="26" customFormat="1" x14ac:dyDescent="0.3"/>
    <row r="273" s="26" customFormat="1" x14ac:dyDescent="0.3"/>
    <row r="274" s="26" customFormat="1" x14ac:dyDescent="0.3"/>
    <row r="275" s="26" customFormat="1" x14ac:dyDescent="0.3"/>
    <row r="276" s="26" customFormat="1" x14ac:dyDescent="0.3"/>
    <row r="277" s="26" customFormat="1" x14ac:dyDescent="0.3"/>
    <row r="278" s="26" customFormat="1" x14ac:dyDescent="0.3"/>
    <row r="279" s="26" customFormat="1" x14ac:dyDescent="0.3"/>
    <row r="280" s="26" customFormat="1" x14ac:dyDescent="0.3"/>
    <row r="281" s="26" customFormat="1" x14ac:dyDescent="0.3"/>
    <row r="282" s="26" customFormat="1" x14ac:dyDescent="0.3"/>
    <row r="283" s="26" customFormat="1" x14ac:dyDescent="0.3"/>
    <row r="284" s="26" customFormat="1" x14ac:dyDescent="0.3"/>
    <row r="285" s="26" customFormat="1" x14ac:dyDescent="0.3"/>
    <row r="286" s="26" customFormat="1" x14ac:dyDescent="0.3"/>
    <row r="287" s="26" customFormat="1" x14ac:dyDescent="0.3"/>
    <row r="288" s="26" customFormat="1" x14ac:dyDescent="0.3"/>
    <row r="289" s="26" customFormat="1" x14ac:dyDescent="0.3"/>
    <row r="290" s="26" customFormat="1" x14ac:dyDescent="0.3"/>
    <row r="291" s="26" customFormat="1" x14ac:dyDescent="0.3"/>
    <row r="292" s="26" customFormat="1" x14ac:dyDescent="0.3"/>
    <row r="293" s="26" customFormat="1" x14ac:dyDescent="0.3"/>
    <row r="294" s="26" customFormat="1" x14ac:dyDescent="0.3"/>
    <row r="295" s="26" customFormat="1" x14ac:dyDescent="0.3"/>
    <row r="296" s="26" customFormat="1" x14ac:dyDescent="0.3"/>
    <row r="297" s="26" customFormat="1" x14ac:dyDescent="0.3"/>
    <row r="298" s="26" customFormat="1" x14ac:dyDescent="0.3"/>
    <row r="299" s="26" customFormat="1" x14ac:dyDescent="0.3"/>
    <row r="300" s="26" customFormat="1" x14ac:dyDescent="0.3"/>
    <row r="301" s="26" customFormat="1" x14ac:dyDescent="0.3"/>
    <row r="302" s="26" customFormat="1" x14ac:dyDescent="0.3"/>
    <row r="303" s="26" customFormat="1" x14ac:dyDescent="0.3"/>
    <row r="304" s="26" customFormat="1" x14ac:dyDescent="0.3"/>
    <row r="305" s="26" customFormat="1" x14ac:dyDescent="0.3"/>
    <row r="306" s="26" customFormat="1" x14ac:dyDescent="0.3"/>
    <row r="307" s="26" customFormat="1" x14ac:dyDescent="0.3"/>
    <row r="308" s="26" customFormat="1" x14ac:dyDescent="0.3"/>
    <row r="309" s="26" customFormat="1" x14ac:dyDescent="0.3"/>
    <row r="310" s="26" customFormat="1" x14ac:dyDescent="0.3"/>
    <row r="311" s="26" customFormat="1" x14ac:dyDescent="0.3"/>
    <row r="312" s="26" customFormat="1" x14ac:dyDescent="0.3"/>
    <row r="313" s="26" customFormat="1" x14ac:dyDescent="0.3"/>
    <row r="314" s="26" customFormat="1" x14ac:dyDescent="0.3"/>
    <row r="315" s="26" customFormat="1" x14ac:dyDescent="0.3"/>
    <row r="316" s="26" customFormat="1" x14ac:dyDescent="0.3"/>
    <row r="317" s="26" customFormat="1" x14ac:dyDescent="0.3"/>
    <row r="318" s="26" customFormat="1" x14ac:dyDescent="0.3"/>
    <row r="319" s="26" customFormat="1" x14ac:dyDescent="0.3"/>
    <row r="320" s="26" customFormat="1" x14ac:dyDescent="0.3"/>
    <row r="321" s="26" customFormat="1" x14ac:dyDescent="0.3"/>
    <row r="322" s="26" customFormat="1" x14ac:dyDescent="0.3"/>
    <row r="323" s="26" customFormat="1" x14ac:dyDescent="0.3"/>
    <row r="324" s="26" customFormat="1" x14ac:dyDescent="0.3"/>
    <row r="325" s="26" customFormat="1" x14ac:dyDescent="0.3"/>
    <row r="326" s="26" customFormat="1" x14ac:dyDescent="0.3"/>
    <row r="327" s="26" customFormat="1" x14ac:dyDescent="0.3"/>
    <row r="328" s="26" customFormat="1" x14ac:dyDescent="0.3"/>
    <row r="329" s="26" customFormat="1" x14ac:dyDescent="0.3"/>
    <row r="330" s="26" customFormat="1" x14ac:dyDescent="0.3"/>
    <row r="331" s="26" customFormat="1" x14ac:dyDescent="0.3"/>
    <row r="332" s="26" customFormat="1" x14ac:dyDescent="0.3"/>
    <row r="333" s="26" customFormat="1" x14ac:dyDescent="0.3"/>
    <row r="334" s="26" customFormat="1" x14ac:dyDescent="0.3"/>
    <row r="335" s="26" customFormat="1" x14ac:dyDescent="0.3"/>
    <row r="336" s="26" customFormat="1" x14ac:dyDescent="0.3"/>
    <row r="337" s="26" customFormat="1" x14ac:dyDescent="0.3"/>
    <row r="338" s="26" customFormat="1" x14ac:dyDescent="0.3"/>
    <row r="339" s="26" customFormat="1" x14ac:dyDescent="0.3"/>
    <row r="340" s="26" customFormat="1" x14ac:dyDescent="0.3"/>
    <row r="341" s="26" customFormat="1" x14ac:dyDescent="0.3"/>
    <row r="342" s="26" customFormat="1" x14ac:dyDescent="0.3"/>
    <row r="343" s="26" customFormat="1" x14ac:dyDescent="0.3"/>
    <row r="344" s="26" customFormat="1" x14ac:dyDescent="0.3"/>
    <row r="345" s="26" customFormat="1" x14ac:dyDescent="0.3"/>
    <row r="346" s="26" customFormat="1" x14ac:dyDescent="0.3"/>
    <row r="347" s="26" customFormat="1" x14ac:dyDescent="0.3"/>
    <row r="348" s="26" customFormat="1" x14ac:dyDescent="0.3"/>
    <row r="349" s="26" customFormat="1" x14ac:dyDescent="0.3"/>
    <row r="350" s="26" customFormat="1" x14ac:dyDescent="0.3"/>
    <row r="351" s="26" customFormat="1" x14ac:dyDescent="0.3"/>
    <row r="352" s="26" customFormat="1" x14ac:dyDescent="0.3"/>
    <row r="353" s="26" customFormat="1" x14ac:dyDescent="0.3"/>
    <row r="354" s="26" customFormat="1" x14ac:dyDescent="0.3"/>
    <row r="355" s="26" customFormat="1" x14ac:dyDescent="0.3"/>
    <row r="356" s="26" customFormat="1" x14ac:dyDescent="0.3"/>
    <row r="357" s="26" customFormat="1" x14ac:dyDescent="0.3"/>
    <row r="358" s="26" customFormat="1" x14ac:dyDescent="0.3"/>
    <row r="359" s="26" customFormat="1" x14ac:dyDescent="0.3"/>
    <row r="360" s="26" customFormat="1" x14ac:dyDescent="0.3"/>
    <row r="361" s="26" customFormat="1" x14ac:dyDescent="0.3"/>
    <row r="362" s="26" customFormat="1" x14ac:dyDescent="0.3"/>
    <row r="363" s="26" customFormat="1" x14ac:dyDescent="0.3"/>
    <row r="364" s="26" customFormat="1" x14ac:dyDescent="0.3"/>
    <row r="365" s="26" customFormat="1" x14ac:dyDescent="0.3"/>
    <row r="366" s="26" customFormat="1" x14ac:dyDescent="0.3"/>
    <row r="367" s="26" customFormat="1" x14ac:dyDescent="0.3"/>
    <row r="368" s="26" customFormat="1" x14ac:dyDescent="0.3"/>
    <row r="369" s="26" customFormat="1" x14ac:dyDescent="0.3"/>
    <row r="370" s="26" customFormat="1" x14ac:dyDescent="0.3"/>
    <row r="371" s="26" customFormat="1" x14ac:dyDescent="0.3"/>
    <row r="372" s="26" customFormat="1" x14ac:dyDescent="0.3"/>
    <row r="373" s="26" customFormat="1" x14ac:dyDescent="0.3"/>
    <row r="374" s="26" customFormat="1" x14ac:dyDescent="0.3"/>
    <row r="375" s="26" customFormat="1" x14ac:dyDescent="0.3"/>
    <row r="376" s="26" customFormat="1" x14ac:dyDescent="0.3"/>
    <row r="377" s="26" customFormat="1" x14ac:dyDescent="0.3"/>
    <row r="378" s="26" customFormat="1" x14ac:dyDescent="0.3"/>
    <row r="379" s="26" customFormat="1" x14ac:dyDescent="0.3"/>
    <row r="380" s="26" customFormat="1" x14ac:dyDescent="0.3"/>
    <row r="381" s="26" customFormat="1" x14ac:dyDescent="0.3"/>
    <row r="382" s="26" customFormat="1" x14ac:dyDescent="0.3"/>
    <row r="383" s="26" customFormat="1" x14ac:dyDescent="0.3"/>
    <row r="384" s="26" customFormat="1" x14ac:dyDescent="0.3"/>
    <row r="385" s="26" customFormat="1" x14ac:dyDescent="0.3"/>
    <row r="386" s="26" customFormat="1" x14ac:dyDescent="0.3"/>
    <row r="387" s="26" customFormat="1" x14ac:dyDescent="0.3"/>
    <row r="388" s="26" customFormat="1" x14ac:dyDescent="0.3"/>
    <row r="389" s="26" customFormat="1" x14ac:dyDescent="0.3"/>
    <row r="390" s="26" customFormat="1" x14ac:dyDescent="0.3"/>
    <row r="391" s="26" customFormat="1" x14ac:dyDescent="0.3"/>
    <row r="392" s="26" customFormat="1" x14ac:dyDescent="0.3"/>
    <row r="393" s="26" customFormat="1" x14ac:dyDescent="0.3"/>
    <row r="394" s="26" customFormat="1" x14ac:dyDescent="0.3"/>
    <row r="395" s="26" customFormat="1" x14ac:dyDescent="0.3"/>
    <row r="396" s="26" customFormat="1" x14ac:dyDescent="0.3"/>
    <row r="397" s="26" customFormat="1" x14ac:dyDescent="0.3"/>
    <row r="398" s="26" customFormat="1" x14ac:dyDescent="0.3"/>
    <row r="399" s="26" customFormat="1" x14ac:dyDescent="0.3"/>
    <row r="400" s="26" customFormat="1" x14ac:dyDescent="0.3"/>
    <row r="401" s="26" customFormat="1" x14ac:dyDescent="0.3"/>
    <row r="402" s="26" customFormat="1" x14ac:dyDescent="0.3"/>
    <row r="403" s="26" customFormat="1" x14ac:dyDescent="0.3"/>
    <row r="404" s="26" customFormat="1" x14ac:dyDescent="0.3"/>
    <row r="405" s="26" customFormat="1" x14ac:dyDescent="0.3"/>
    <row r="406" s="26" customFormat="1" x14ac:dyDescent="0.3"/>
    <row r="407" s="26" customFormat="1" x14ac:dyDescent="0.3"/>
    <row r="408" s="26" customFormat="1" x14ac:dyDescent="0.3"/>
    <row r="409" s="26" customFormat="1" x14ac:dyDescent="0.3"/>
    <row r="410" s="26" customFormat="1" x14ac:dyDescent="0.3"/>
    <row r="411" s="26" customFormat="1" x14ac:dyDescent="0.3"/>
    <row r="412" s="26" customFormat="1" x14ac:dyDescent="0.3"/>
    <row r="413" s="26" customFormat="1" x14ac:dyDescent="0.3"/>
    <row r="414" s="26" customFormat="1" x14ac:dyDescent="0.3"/>
    <row r="415" s="26" customFormat="1" x14ac:dyDescent="0.3"/>
    <row r="416" s="26" customFormat="1" x14ac:dyDescent="0.3"/>
    <row r="417" s="26" customFormat="1" x14ac:dyDescent="0.3"/>
    <row r="418" s="26" customFormat="1" x14ac:dyDescent="0.3"/>
    <row r="419" s="26" customFormat="1" x14ac:dyDescent="0.3"/>
    <row r="420" s="26" customFormat="1" x14ac:dyDescent="0.3"/>
    <row r="421" s="26" customFormat="1" x14ac:dyDescent="0.3"/>
    <row r="422" s="26" customFormat="1" x14ac:dyDescent="0.3"/>
    <row r="423" s="26" customFormat="1" x14ac:dyDescent="0.3"/>
    <row r="424" s="26" customFormat="1" x14ac:dyDescent="0.3"/>
    <row r="425" s="26" customFormat="1" x14ac:dyDescent="0.3"/>
    <row r="426" s="26" customFormat="1" x14ac:dyDescent="0.3"/>
    <row r="427" s="26" customFormat="1" x14ac:dyDescent="0.3"/>
    <row r="428" s="26" customFormat="1" x14ac:dyDescent="0.3"/>
    <row r="429" s="26" customFormat="1" x14ac:dyDescent="0.3"/>
    <row r="430" s="26" customFormat="1" x14ac:dyDescent="0.3"/>
    <row r="431" s="26" customFormat="1" x14ac:dyDescent="0.3"/>
    <row r="432" s="26" customFormat="1" x14ac:dyDescent="0.3"/>
    <row r="433" s="26" customFormat="1" x14ac:dyDescent="0.3"/>
    <row r="434" s="26" customFormat="1" x14ac:dyDescent="0.3"/>
    <row r="435" s="26" customFormat="1" x14ac:dyDescent="0.3"/>
    <row r="436" s="26" customFormat="1" x14ac:dyDescent="0.3"/>
    <row r="437" s="26" customFormat="1" x14ac:dyDescent="0.3"/>
    <row r="438" s="26" customFormat="1" x14ac:dyDescent="0.3"/>
    <row r="439" s="26" customFormat="1" x14ac:dyDescent="0.3"/>
    <row r="440" s="26" customFormat="1" x14ac:dyDescent="0.3"/>
    <row r="441" s="26" customFormat="1" x14ac:dyDescent="0.3"/>
    <row r="442" s="26" customFormat="1" x14ac:dyDescent="0.3"/>
    <row r="443" s="26" customFormat="1" x14ac:dyDescent="0.3"/>
    <row r="444" s="26" customFormat="1" x14ac:dyDescent="0.3"/>
    <row r="445" s="26" customFormat="1" x14ac:dyDescent="0.3"/>
    <row r="446" s="26" customFormat="1" x14ac:dyDescent="0.3"/>
    <row r="447" s="26" customFormat="1" x14ac:dyDescent="0.3"/>
    <row r="448" s="26" customFormat="1" x14ac:dyDescent="0.3"/>
    <row r="449" s="26" customFormat="1" x14ac:dyDescent="0.3"/>
    <row r="450" s="26" customFormat="1" x14ac:dyDescent="0.3"/>
    <row r="451" s="26" customFormat="1" x14ac:dyDescent="0.3"/>
    <row r="452" s="26" customFormat="1" x14ac:dyDescent="0.3"/>
    <row r="453" s="26" customFormat="1" x14ac:dyDescent="0.3"/>
    <row r="454" s="26" customFormat="1" x14ac:dyDescent="0.3"/>
    <row r="455" s="26" customFormat="1" x14ac:dyDescent="0.3"/>
    <row r="456" s="26" customFormat="1" x14ac:dyDescent="0.3"/>
    <row r="457" s="26" customFormat="1" x14ac:dyDescent="0.3"/>
    <row r="458" s="26" customFormat="1" x14ac:dyDescent="0.3"/>
    <row r="459" s="26" customFormat="1" x14ac:dyDescent="0.3"/>
    <row r="460" s="26" customFormat="1" x14ac:dyDescent="0.3"/>
    <row r="461" s="26" customFormat="1" x14ac:dyDescent="0.3"/>
    <row r="462" s="26" customFormat="1" x14ac:dyDescent="0.3"/>
    <row r="463" s="26" customFormat="1" x14ac:dyDescent="0.3"/>
    <row r="464" s="26" customFormat="1" x14ac:dyDescent="0.3"/>
    <row r="465" s="26" customFormat="1" x14ac:dyDescent="0.3"/>
    <row r="466" s="26" customFormat="1" x14ac:dyDescent="0.3"/>
    <row r="467" s="26" customFormat="1" x14ac:dyDescent="0.3"/>
    <row r="468" s="26" customFormat="1" x14ac:dyDescent="0.3"/>
    <row r="469" s="26" customFormat="1" x14ac:dyDescent="0.3"/>
    <row r="470" s="26" customFormat="1" x14ac:dyDescent="0.3"/>
    <row r="471" s="26" customFormat="1" x14ac:dyDescent="0.3"/>
    <row r="472" s="26" customFormat="1" x14ac:dyDescent="0.3"/>
    <row r="473" s="26" customFormat="1" x14ac:dyDescent="0.3"/>
    <row r="474" s="26" customFormat="1" x14ac:dyDescent="0.3"/>
    <row r="475" s="26" customFormat="1" x14ac:dyDescent="0.3"/>
    <row r="476" s="26" customFormat="1" x14ac:dyDescent="0.3"/>
    <row r="477" s="26" customFormat="1" x14ac:dyDescent="0.3"/>
    <row r="478" s="26" customFormat="1" x14ac:dyDescent="0.3"/>
    <row r="479" s="26" customFormat="1" x14ac:dyDescent="0.3"/>
    <row r="480" s="26" customFormat="1" x14ac:dyDescent="0.3"/>
    <row r="481" s="26" customFormat="1" x14ac:dyDescent="0.3"/>
    <row r="482" s="26" customFormat="1" x14ac:dyDescent="0.3"/>
    <row r="483" s="26" customFormat="1" x14ac:dyDescent="0.3"/>
    <row r="484" s="26" customFormat="1" x14ac:dyDescent="0.3"/>
    <row r="485" s="26" customFormat="1" x14ac:dyDescent="0.3"/>
    <row r="486" s="26" customFormat="1" x14ac:dyDescent="0.3"/>
    <row r="487" s="26" customFormat="1" x14ac:dyDescent="0.3"/>
    <row r="488" s="26" customFormat="1" x14ac:dyDescent="0.3"/>
    <row r="489" s="26" customFormat="1" x14ac:dyDescent="0.3"/>
    <row r="490" s="26" customFormat="1" x14ac:dyDescent="0.3"/>
    <row r="491" s="26" customFormat="1" x14ac:dyDescent="0.3"/>
    <row r="492" s="26" customFormat="1" x14ac:dyDescent="0.3"/>
    <row r="493" s="26" customFormat="1" x14ac:dyDescent="0.3"/>
    <row r="494" s="26" customFormat="1" x14ac:dyDescent="0.3"/>
    <row r="495" s="26" customFormat="1" x14ac:dyDescent="0.3"/>
    <row r="496" s="26" customFormat="1" x14ac:dyDescent="0.3"/>
    <row r="497" s="26" customFormat="1" x14ac:dyDescent="0.3"/>
    <row r="498" s="26" customFormat="1" x14ac:dyDescent="0.3"/>
    <row r="499" s="26" customFormat="1" x14ac:dyDescent="0.3"/>
    <row r="500" s="26" customFormat="1" x14ac:dyDescent="0.3"/>
    <row r="501" s="26" customFormat="1" x14ac:dyDescent="0.3"/>
    <row r="502" s="26" customFormat="1" x14ac:dyDescent="0.3"/>
    <row r="503" s="26" customFormat="1" x14ac:dyDescent="0.3"/>
    <row r="504" s="26" customFormat="1" x14ac:dyDescent="0.3"/>
    <row r="505" s="26" customFormat="1" x14ac:dyDescent="0.3"/>
    <row r="506" s="26" customFormat="1" x14ac:dyDescent="0.3"/>
    <row r="507" s="26" customFormat="1" x14ac:dyDescent="0.3"/>
    <row r="508" s="26" customFormat="1" x14ac:dyDescent="0.3"/>
    <row r="509" s="26" customFormat="1" x14ac:dyDescent="0.3"/>
    <row r="510" s="26" customFormat="1" x14ac:dyDescent="0.3"/>
    <row r="511" s="26" customFormat="1" x14ac:dyDescent="0.3"/>
    <row r="512" s="26" customFormat="1" x14ac:dyDescent="0.3"/>
    <row r="513" s="26" customFormat="1" x14ac:dyDescent="0.3"/>
    <row r="514" s="26" customFormat="1" x14ac:dyDescent="0.3"/>
    <row r="515" s="26" customFormat="1" x14ac:dyDescent="0.3"/>
    <row r="516" s="26" customFormat="1" x14ac:dyDescent="0.3"/>
    <row r="517" s="26" customFormat="1" x14ac:dyDescent="0.3"/>
    <row r="518" s="26" customFormat="1" x14ac:dyDescent="0.3"/>
    <row r="519" s="26" customFormat="1" x14ac:dyDescent="0.3"/>
    <row r="520" s="26" customFormat="1" x14ac:dyDescent="0.3"/>
    <row r="521" s="26" customFormat="1" x14ac:dyDescent="0.3"/>
    <row r="522" s="26" customFormat="1" x14ac:dyDescent="0.3"/>
    <row r="523" s="26" customFormat="1" x14ac:dyDescent="0.3"/>
    <row r="524" s="26" customFormat="1" x14ac:dyDescent="0.3"/>
    <row r="525" s="26" customFormat="1" x14ac:dyDescent="0.3"/>
    <row r="526" s="26" customFormat="1" x14ac:dyDescent="0.3"/>
    <row r="527" s="26" customFormat="1" x14ac:dyDescent="0.3"/>
    <row r="528" s="26" customFormat="1" x14ac:dyDescent="0.3"/>
    <row r="529" s="26" customFormat="1" x14ac:dyDescent="0.3"/>
    <row r="530" s="26" customFormat="1" x14ac:dyDescent="0.3"/>
    <row r="531" s="26" customFormat="1" x14ac:dyDescent="0.3"/>
    <row r="532" s="26" customFormat="1" x14ac:dyDescent="0.3"/>
    <row r="533" s="26" customFormat="1" x14ac:dyDescent="0.3"/>
    <row r="534" s="26" customFormat="1" x14ac:dyDescent="0.3"/>
    <row r="535" s="26" customFormat="1" x14ac:dyDescent="0.3"/>
    <row r="536" s="26" customFormat="1" x14ac:dyDescent="0.3"/>
    <row r="537" s="26" customFormat="1" x14ac:dyDescent="0.3"/>
    <row r="538" s="26" customFormat="1" x14ac:dyDescent="0.3"/>
    <row r="539" s="26" customFormat="1" x14ac:dyDescent="0.3"/>
    <row r="540" s="26" customFormat="1" x14ac:dyDescent="0.3"/>
    <row r="541" s="26" customFormat="1" x14ac:dyDescent="0.3"/>
    <row r="542" s="26" customFormat="1" x14ac:dyDescent="0.3"/>
    <row r="543" s="26" customFormat="1" x14ac:dyDescent="0.3"/>
    <row r="544" s="26" customFormat="1" x14ac:dyDescent="0.3"/>
    <row r="545" s="26" customFormat="1" x14ac:dyDescent="0.3"/>
    <row r="546" s="26" customFormat="1" x14ac:dyDescent="0.3"/>
    <row r="547" s="26" customFormat="1" x14ac:dyDescent="0.3"/>
    <row r="548" s="26" customFormat="1" x14ac:dyDescent="0.3"/>
    <row r="549" s="26" customFormat="1" x14ac:dyDescent="0.3"/>
    <row r="550" s="26" customFormat="1" x14ac:dyDescent="0.3"/>
    <row r="551" s="26" customFormat="1" x14ac:dyDescent="0.3"/>
    <row r="552" s="26" customFormat="1" x14ac:dyDescent="0.3"/>
    <row r="553" s="26" customFormat="1" x14ac:dyDescent="0.3"/>
    <row r="554" s="26" customFormat="1" x14ac:dyDescent="0.3"/>
    <row r="555" s="26" customFormat="1" x14ac:dyDescent="0.3"/>
    <row r="556" s="26" customFormat="1" x14ac:dyDescent="0.3"/>
    <row r="557" s="26" customFormat="1" x14ac:dyDescent="0.3"/>
    <row r="558" s="26" customFormat="1" x14ac:dyDescent="0.3"/>
    <row r="559" s="26" customFormat="1" x14ac:dyDescent="0.3"/>
    <row r="560" s="26" customFormat="1" x14ac:dyDescent="0.3"/>
    <row r="561" s="26" customFormat="1" x14ac:dyDescent="0.3"/>
    <row r="562" s="26" customFormat="1" x14ac:dyDescent="0.3"/>
    <row r="563" s="26" customFormat="1" x14ac:dyDescent="0.3"/>
    <row r="564" s="26" customFormat="1" x14ac:dyDescent="0.3"/>
    <row r="565" s="26" customFormat="1" x14ac:dyDescent="0.3"/>
    <row r="566" s="26" customFormat="1" x14ac:dyDescent="0.3"/>
    <row r="567" s="26" customFormat="1" x14ac:dyDescent="0.3"/>
    <row r="568" s="26" customFormat="1" x14ac:dyDescent="0.3"/>
    <row r="569" s="26" customFormat="1" x14ac:dyDescent="0.3"/>
    <row r="570" s="26" customFormat="1" x14ac:dyDescent="0.3"/>
    <row r="571" s="26" customFormat="1" x14ac:dyDescent="0.3"/>
    <row r="572" s="26" customFormat="1" x14ac:dyDescent="0.3"/>
    <row r="573" s="26" customFormat="1" x14ac:dyDescent="0.3"/>
    <row r="574" s="26" customFormat="1" x14ac:dyDescent="0.3"/>
    <row r="575" s="26" customFormat="1" x14ac:dyDescent="0.3"/>
    <row r="576" s="26" customFormat="1" x14ac:dyDescent="0.3"/>
    <row r="577" s="26" customFormat="1" x14ac:dyDescent="0.3"/>
    <row r="578" s="26" customFormat="1" x14ac:dyDescent="0.3"/>
    <row r="579" s="26" customFormat="1" x14ac:dyDescent="0.3"/>
    <row r="580" s="26" customFormat="1" x14ac:dyDescent="0.3"/>
    <row r="581" s="26" customFormat="1" x14ac:dyDescent="0.3"/>
    <row r="582" s="26" customFormat="1" x14ac:dyDescent="0.3"/>
    <row r="583" s="26" customFormat="1" x14ac:dyDescent="0.3"/>
    <row r="584" s="26" customFormat="1" x14ac:dyDescent="0.3"/>
    <row r="585" s="26" customFormat="1" x14ac:dyDescent="0.3"/>
    <row r="586" s="26" customFormat="1" x14ac:dyDescent="0.3"/>
    <row r="587" s="26" customFormat="1" x14ac:dyDescent="0.3"/>
    <row r="588" s="26" customFormat="1" x14ac:dyDescent="0.3"/>
    <row r="589" s="26" customFormat="1" x14ac:dyDescent="0.3"/>
    <row r="590" s="26" customFormat="1" x14ac:dyDescent="0.3"/>
    <row r="591" s="26" customFormat="1" x14ac:dyDescent="0.3"/>
    <row r="592" s="26" customFormat="1" x14ac:dyDescent="0.3"/>
    <row r="593" s="26" customFormat="1" x14ac:dyDescent="0.3"/>
    <row r="594" s="26" customFormat="1" x14ac:dyDescent="0.3"/>
    <row r="595" s="26" customFormat="1" x14ac:dyDescent="0.3"/>
    <row r="596" s="26" customFormat="1" x14ac:dyDescent="0.3"/>
    <row r="597" s="26" customFormat="1" x14ac:dyDescent="0.3"/>
    <row r="598" s="26" customFormat="1" x14ac:dyDescent="0.3"/>
    <row r="599" s="26" customFormat="1" x14ac:dyDescent="0.3"/>
    <row r="600" s="26" customFormat="1" x14ac:dyDescent="0.3"/>
    <row r="601" s="26" customFormat="1" x14ac:dyDescent="0.3"/>
    <row r="602" s="26" customFormat="1" x14ac:dyDescent="0.3"/>
    <row r="603" s="26" customFormat="1" x14ac:dyDescent="0.3"/>
    <row r="604" s="26" customFormat="1" x14ac:dyDescent="0.3"/>
    <row r="605" s="26" customFormat="1" x14ac:dyDescent="0.3"/>
    <row r="606" s="26" customFormat="1" x14ac:dyDescent="0.3"/>
    <row r="607" s="26" customFormat="1" x14ac:dyDescent="0.3"/>
    <row r="608" s="26" customFormat="1" x14ac:dyDescent="0.3"/>
    <row r="609" s="26" customFormat="1" x14ac:dyDescent="0.3"/>
    <row r="610" s="26" customFormat="1" x14ac:dyDescent="0.3"/>
    <row r="611" s="26" customFormat="1" x14ac:dyDescent="0.3"/>
    <row r="612" s="26" customFormat="1" x14ac:dyDescent="0.3"/>
    <row r="613" s="26" customFormat="1" x14ac:dyDescent="0.3"/>
    <row r="614" s="26" customFormat="1" x14ac:dyDescent="0.3"/>
    <row r="615" s="26" customFormat="1" x14ac:dyDescent="0.3"/>
    <row r="616" s="26" customFormat="1" x14ac:dyDescent="0.3"/>
    <row r="617" s="26" customFormat="1" x14ac:dyDescent="0.3"/>
    <row r="618" s="26" customFormat="1" x14ac:dyDescent="0.3"/>
    <row r="619" s="26" customFormat="1" x14ac:dyDescent="0.3"/>
    <row r="620" s="26" customFormat="1" x14ac:dyDescent="0.3"/>
    <row r="621" s="26" customFormat="1" x14ac:dyDescent="0.3"/>
    <row r="622" s="26" customFormat="1" x14ac:dyDescent="0.3"/>
    <row r="623" s="26" customFormat="1" x14ac:dyDescent="0.3"/>
    <row r="624" s="26" customFormat="1" x14ac:dyDescent="0.3"/>
    <row r="625" s="26" customFormat="1" x14ac:dyDescent="0.3"/>
    <row r="626" s="26" customFormat="1" x14ac:dyDescent="0.3"/>
    <row r="627" s="26" customFormat="1" x14ac:dyDescent="0.3"/>
    <row r="628" s="26" customFormat="1" x14ac:dyDescent="0.3"/>
    <row r="629" s="26" customFormat="1" x14ac:dyDescent="0.3"/>
    <row r="630" s="26" customFormat="1" x14ac:dyDescent="0.3"/>
    <row r="631" s="26" customFormat="1" x14ac:dyDescent="0.3"/>
    <row r="632" s="26" customFormat="1" x14ac:dyDescent="0.3"/>
    <row r="633" s="26" customFormat="1" x14ac:dyDescent="0.3"/>
    <row r="634" s="26" customFormat="1" x14ac:dyDescent="0.3"/>
    <row r="635" s="26" customFormat="1" x14ac:dyDescent="0.3"/>
    <row r="636" s="26" customFormat="1" x14ac:dyDescent="0.3"/>
    <row r="637" s="26" customFormat="1" x14ac:dyDescent="0.3"/>
    <row r="638" s="26" customFormat="1" x14ac:dyDescent="0.3"/>
    <row r="639" s="26" customFormat="1" x14ac:dyDescent="0.3"/>
    <row r="640" s="26" customFormat="1" x14ac:dyDescent="0.3"/>
    <row r="641" s="26" customFormat="1" x14ac:dyDescent="0.3"/>
    <row r="642" s="26" customFormat="1" x14ac:dyDescent="0.3"/>
    <row r="643" s="26" customFormat="1" x14ac:dyDescent="0.3"/>
    <row r="644" s="26" customFormat="1" x14ac:dyDescent="0.3"/>
    <row r="645" s="26" customFormat="1" x14ac:dyDescent="0.3"/>
    <row r="646" s="26" customFormat="1" x14ac:dyDescent="0.3"/>
    <row r="647" s="26" customFormat="1" x14ac:dyDescent="0.3"/>
    <row r="648" s="26" customFormat="1" x14ac:dyDescent="0.3"/>
    <row r="649" s="26" customFormat="1" x14ac:dyDescent="0.3"/>
    <row r="650" s="26" customFormat="1" x14ac:dyDescent="0.3"/>
    <row r="651" s="26" customFormat="1" x14ac:dyDescent="0.3"/>
    <row r="652" s="26" customFormat="1" x14ac:dyDescent="0.3"/>
    <row r="653" s="26" customFormat="1" x14ac:dyDescent="0.3"/>
    <row r="654" s="26" customFormat="1" x14ac:dyDescent="0.3"/>
    <row r="655" s="26" customFormat="1" x14ac:dyDescent="0.3"/>
    <row r="656" s="26" customFormat="1" x14ac:dyDescent="0.3"/>
    <row r="657" s="26" customFormat="1" x14ac:dyDescent="0.3"/>
    <row r="658" s="26" customFormat="1" x14ac:dyDescent="0.3"/>
    <row r="659" s="26" customFormat="1" x14ac:dyDescent="0.3"/>
    <row r="660" s="26" customFormat="1" x14ac:dyDescent="0.3"/>
    <row r="661" s="26" customFormat="1" x14ac:dyDescent="0.3"/>
    <row r="662" s="26" customFormat="1" x14ac:dyDescent="0.3"/>
    <row r="663" s="26" customFormat="1" x14ac:dyDescent="0.3"/>
    <row r="664" s="26" customFormat="1" x14ac:dyDescent="0.3"/>
    <row r="665" s="26" customFormat="1" x14ac:dyDescent="0.3"/>
    <row r="666" s="26" customFormat="1" x14ac:dyDescent="0.3"/>
    <row r="667" s="26" customFormat="1" x14ac:dyDescent="0.3"/>
    <row r="668" s="26" customFormat="1" x14ac:dyDescent="0.3"/>
    <row r="669" s="26" customFormat="1" x14ac:dyDescent="0.3"/>
    <row r="670" s="26" customFormat="1" x14ac:dyDescent="0.3"/>
    <row r="671" s="26" customFormat="1" x14ac:dyDescent="0.3"/>
    <row r="672" s="26" customFormat="1" x14ac:dyDescent="0.3"/>
    <row r="673" s="26" customFormat="1" x14ac:dyDescent="0.3"/>
    <row r="674" s="26" customFormat="1" x14ac:dyDescent="0.3"/>
    <row r="675" s="26" customFormat="1" x14ac:dyDescent="0.3"/>
    <row r="676" s="26" customFormat="1" x14ac:dyDescent="0.3"/>
    <row r="677" s="26" customFormat="1" x14ac:dyDescent="0.3"/>
    <row r="678" s="26" customFormat="1" x14ac:dyDescent="0.3"/>
    <row r="679" s="26" customFormat="1" x14ac:dyDescent="0.3"/>
    <row r="680" s="26" customFormat="1" x14ac:dyDescent="0.3"/>
    <row r="681" s="26" customFormat="1" x14ac:dyDescent="0.3"/>
    <row r="682" s="26" customFormat="1" x14ac:dyDescent="0.3"/>
    <row r="683" s="26" customFormat="1" x14ac:dyDescent="0.3"/>
    <row r="684" s="26" customFormat="1" x14ac:dyDescent="0.3"/>
    <row r="685" s="26" customFormat="1" x14ac:dyDescent="0.3"/>
    <row r="686" s="26" customFormat="1" x14ac:dyDescent="0.3"/>
    <row r="687" s="26" customFormat="1" x14ac:dyDescent="0.3"/>
    <row r="688" s="26" customFormat="1" x14ac:dyDescent="0.3"/>
    <row r="689" spans="7:12" s="26" customFormat="1" x14ac:dyDescent="0.3"/>
    <row r="690" spans="7:12" s="26" customFormat="1" x14ac:dyDescent="0.3"/>
    <row r="691" spans="7:12" s="26" customFormat="1" x14ac:dyDescent="0.3"/>
    <row r="692" spans="7:12" s="26" customFormat="1" x14ac:dyDescent="0.3"/>
    <row r="693" spans="7:12" s="26" customFormat="1" x14ac:dyDescent="0.3"/>
    <row r="694" spans="7:12" s="26" customFormat="1" x14ac:dyDescent="0.3"/>
    <row r="695" spans="7:12" s="26" customFormat="1" x14ac:dyDescent="0.3"/>
    <row r="696" spans="7:12" s="26" customFormat="1" x14ac:dyDescent="0.3">
      <c r="G696"/>
      <c r="H696"/>
      <c r="I696"/>
      <c r="J696"/>
      <c r="K696"/>
      <c r="L696"/>
    </row>
  </sheetData>
  <mergeCells count="18">
    <mergeCell ref="C11:D11"/>
    <mergeCell ref="C12:D12"/>
    <mergeCell ref="I22:J22"/>
    <mergeCell ref="I23:J23"/>
    <mergeCell ref="B6:C8"/>
    <mergeCell ref="D6:E8"/>
    <mergeCell ref="F6:F8"/>
    <mergeCell ref="I6:I8"/>
    <mergeCell ref="C10:D10"/>
    <mergeCell ref="B33:F49"/>
    <mergeCell ref="I25:J25"/>
    <mergeCell ref="I26:J26"/>
    <mergeCell ref="I27:J27"/>
    <mergeCell ref="I28:J28"/>
    <mergeCell ref="I29:J29"/>
    <mergeCell ref="B32:C32"/>
    <mergeCell ref="B14:F31"/>
    <mergeCell ref="I24:J24"/>
  </mergeCells>
  <conditionalFormatting sqref="C10:D13 K22:K29 D32">
    <cfRule type="cellIs" dxfId="1" priority="2" operator="equal">
      <formula>0</formula>
    </cfRule>
  </conditionalFormatting>
  <pageMargins left="0.43" right="0.35" top="0.37" bottom="0.15748031496062992" header="0.31496062992125984" footer="0.33"/>
  <pageSetup paperSize="9" scale="96" orientation="portrait" r:id="rId1"/>
  <colBreaks count="1" manualBreakCount="1">
    <brk id="11" min="1" max="48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P67"/>
  <sheetViews>
    <sheetView topLeftCell="A16" zoomScaleNormal="100" zoomScaleSheetLayoutView="90" workbookViewId="0">
      <selection activeCell="H39" sqref="H39"/>
    </sheetView>
  </sheetViews>
  <sheetFormatPr baseColWidth="10" defaultColWidth="11.44140625" defaultRowHeight="13.8" outlineLevelCol="1" x14ac:dyDescent="0.25"/>
  <cols>
    <col min="1" max="1" width="3.88671875" style="213" customWidth="1"/>
    <col min="2" max="2" width="7.109375" style="259" customWidth="1"/>
    <col min="3" max="3" width="34.6640625" style="259" customWidth="1"/>
    <col min="4" max="4" width="12.33203125" style="259" customWidth="1"/>
    <col min="5" max="5" width="2.88671875" style="260" customWidth="1"/>
    <col min="6" max="6" width="11.109375" style="260" customWidth="1"/>
    <col min="7" max="7" width="1.6640625" style="260" customWidth="1"/>
    <col min="8" max="8" width="15.33203125" style="259" customWidth="1"/>
    <col min="9" max="9" width="11" style="259" customWidth="1"/>
    <col min="10" max="10" width="13.44140625" style="260" customWidth="1"/>
    <col min="11" max="11" width="11" style="259" customWidth="1"/>
    <col min="12" max="12" width="3.6640625" style="259" customWidth="1"/>
    <col min="13" max="13" width="13.109375" style="213" customWidth="1" outlineLevel="1"/>
    <col min="14" max="14" width="2.6640625" style="213" customWidth="1" outlineLevel="1"/>
    <col min="15" max="16" width="12.88671875" style="213" customWidth="1" outlineLevel="1"/>
    <col min="17" max="17" width="13.88671875" style="213" customWidth="1" outlineLevel="1"/>
    <col min="18" max="42" width="11.44140625" style="213"/>
    <col min="43" max="16384" width="11.44140625" style="259"/>
  </cols>
  <sheetData>
    <row r="1" spans="1:42" s="213" customFormat="1" ht="14.4" thickBot="1" x14ac:dyDescent="0.3">
      <c r="E1" s="217"/>
      <c r="F1" s="217"/>
      <c r="G1" s="217"/>
      <c r="J1" s="217"/>
    </row>
    <row r="2" spans="1:42" ht="13.5" customHeight="1" x14ac:dyDescent="0.25">
      <c r="B2" s="436"/>
      <c r="C2" s="437"/>
      <c r="D2" s="437"/>
      <c r="E2" s="438"/>
      <c r="F2" s="438"/>
      <c r="G2" s="438"/>
      <c r="H2" s="437"/>
      <c r="I2" s="437"/>
      <c r="J2" s="438"/>
      <c r="K2" s="437"/>
      <c r="L2" s="437"/>
      <c r="M2" s="437"/>
      <c r="N2" s="439"/>
    </row>
    <row r="3" spans="1:42" ht="13.5" customHeight="1" x14ac:dyDescent="0.25">
      <c r="B3" s="440"/>
      <c r="C3" s="31"/>
      <c r="D3" s="31"/>
      <c r="E3" s="264"/>
      <c r="F3" s="264"/>
      <c r="G3" s="264"/>
      <c r="H3" s="815" t="s">
        <v>242</v>
      </c>
      <c r="I3" s="815"/>
      <c r="J3" s="815"/>
      <c r="K3" s="815"/>
      <c r="L3" s="31"/>
      <c r="M3" s="31"/>
      <c r="N3" s="441"/>
    </row>
    <row r="4" spans="1:42" ht="13.5" customHeight="1" x14ac:dyDescent="0.25">
      <c r="B4" s="440"/>
      <c r="C4" s="31"/>
      <c r="D4" s="31"/>
      <c r="E4" s="264"/>
      <c r="F4" s="264"/>
      <c r="G4" s="264"/>
      <c r="H4" s="815"/>
      <c r="I4" s="815"/>
      <c r="J4" s="815"/>
      <c r="K4" s="815"/>
      <c r="L4" s="31"/>
      <c r="M4" s="31"/>
      <c r="N4" s="441"/>
    </row>
    <row r="5" spans="1:42" ht="13.5" customHeight="1" x14ac:dyDescent="0.25">
      <c r="B5" s="440"/>
      <c r="C5" s="31"/>
      <c r="D5" s="31"/>
      <c r="E5" s="264"/>
      <c r="F5" s="264"/>
      <c r="G5" s="264"/>
      <c r="H5" s="815"/>
      <c r="I5" s="815"/>
      <c r="J5" s="815"/>
      <c r="K5" s="815"/>
      <c r="L5" s="31"/>
      <c r="M5" s="31"/>
      <c r="N5" s="441"/>
    </row>
    <row r="6" spans="1:42" ht="13.5" customHeight="1" x14ac:dyDescent="0.25">
      <c r="B6" s="440"/>
      <c r="C6" s="31"/>
      <c r="D6" s="31"/>
      <c r="E6" s="264"/>
      <c r="F6" s="264"/>
      <c r="G6" s="264"/>
      <c r="H6" s="31"/>
      <c r="I6" s="31"/>
      <c r="J6" s="264"/>
      <c r="K6" s="442" t="s">
        <v>239</v>
      </c>
      <c r="L6" s="31"/>
      <c r="M6" s="31"/>
      <c r="N6" s="441"/>
    </row>
    <row r="7" spans="1:42" ht="13.5" customHeight="1" x14ac:dyDescent="0.25">
      <c r="B7" s="440"/>
      <c r="C7" s="31"/>
      <c r="D7" s="31"/>
      <c r="E7" s="264"/>
      <c r="F7" s="264"/>
      <c r="G7" s="264"/>
      <c r="H7" s="31"/>
      <c r="I7" s="31"/>
      <c r="J7" s="264"/>
      <c r="K7" s="31"/>
      <c r="L7" s="31"/>
      <c r="M7" s="31"/>
      <c r="N7" s="441"/>
    </row>
    <row r="8" spans="1:42" ht="24.6" x14ac:dyDescent="0.4">
      <c r="B8" s="440"/>
      <c r="C8" s="269"/>
      <c r="D8" s="268"/>
      <c r="E8" s="264"/>
      <c r="F8" s="267"/>
      <c r="G8" s="267"/>
      <c r="H8" s="816" t="str">
        <f>PLAYBOOK!E8</f>
        <v>Altissimo Road ACR</v>
      </c>
      <c r="I8" s="817"/>
      <c r="J8" s="817"/>
      <c r="K8" s="818"/>
      <c r="L8" s="31"/>
      <c r="M8" s="31"/>
      <c r="N8" s="441"/>
    </row>
    <row r="9" spans="1:42" ht="6" customHeight="1" x14ac:dyDescent="0.45">
      <c r="B9" s="440"/>
      <c r="C9" s="266"/>
      <c r="D9" s="31"/>
      <c r="E9" s="264"/>
      <c r="F9" s="264"/>
      <c r="G9" s="264"/>
      <c r="H9" s="268"/>
      <c r="I9" s="31"/>
      <c r="J9" s="264"/>
      <c r="K9" s="31"/>
      <c r="L9" s="31"/>
      <c r="M9" s="31"/>
      <c r="N9" s="441"/>
    </row>
    <row r="10" spans="1:42" ht="24.6" x14ac:dyDescent="0.4">
      <c r="B10" s="440"/>
      <c r="D10" s="31"/>
      <c r="E10" s="264"/>
      <c r="F10" s="264"/>
      <c r="G10" s="264"/>
      <c r="H10" s="816" t="str">
        <f>PLAYBOOK!C6</f>
        <v>Antonio</v>
      </c>
      <c r="I10" s="817"/>
      <c r="J10" s="817"/>
      <c r="K10" s="818"/>
      <c r="L10" s="31"/>
      <c r="M10" s="31"/>
      <c r="N10" s="441"/>
    </row>
    <row r="11" spans="1:42" ht="24.6" x14ac:dyDescent="0.4">
      <c r="B11" s="440"/>
      <c r="C11" s="31"/>
      <c r="D11" s="31"/>
      <c r="E11" s="259"/>
      <c r="F11" s="264"/>
      <c r="G11" s="264"/>
      <c r="H11" s="816" t="str">
        <f>PLAYBOOK!E6</f>
        <v xml:space="preserve">Pasculli </v>
      </c>
      <c r="I11" s="817"/>
      <c r="J11" s="817"/>
      <c r="K11" s="818"/>
      <c r="L11" s="31"/>
      <c r="M11" s="31"/>
      <c r="N11" s="441"/>
    </row>
    <row r="12" spans="1:42" ht="14.4" thickBot="1" x14ac:dyDescent="0.3">
      <c r="B12" s="443"/>
      <c r="C12" s="265"/>
      <c r="D12" s="265"/>
      <c r="E12" s="272"/>
      <c r="F12" s="272"/>
      <c r="G12" s="272"/>
      <c r="H12" s="265"/>
      <c r="I12" s="265"/>
      <c r="J12" s="272"/>
      <c r="K12" s="265"/>
      <c r="L12" s="265"/>
      <c r="M12" s="265"/>
      <c r="N12" s="444"/>
    </row>
    <row r="13" spans="1:42" x14ac:dyDescent="0.25">
      <c r="B13" s="440"/>
      <c r="C13" s="32"/>
      <c r="D13" s="32"/>
      <c r="E13" s="264"/>
      <c r="F13" s="264"/>
      <c r="G13" s="264"/>
      <c r="H13" s="31"/>
      <c r="I13" s="31"/>
      <c r="J13" s="264"/>
      <c r="K13" s="32"/>
      <c r="L13" s="32"/>
      <c r="M13" s="31"/>
      <c r="N13" s="441"/>
    </row>
    <row r="14" spans="1:42" s="262" customFormat="1" ht="22.8" x14ac:dyDescent="0.4">
      <c r="A14" s="263"/>
      <c r="B14" s="445"/>
      <c r="C14" s="814" t="s">
        <v>241</v>
      </c>
      <c r="D14" s="814"/>
      <c r="E14" s="814"/>
      <c r="F14" s="814"/>
      <c r="G14" s="446"/>
      <c r="H14" s="447" t="s">
        <v>240</v>
      </c>
      <c r="I14" s="448" t="s">
        <v>244</v>
      </c>
      <c r="J14" s="449" t="s">
        <v>210</v>
      </c>
      <c r="K14" s="448" t="s">
        <v>245</v>
      </c>
      <c r="L14" s="32"/>
      <c r="M14" s="291" t="s">
        <v>248</v>
      </c>
      <c r="N14" s="450"/>
      <c r="O14" s="213"/>
      <c r="P14" s="213"/>
      <c r="Q14" s="213"/>
      <c r="R14" s="21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</row>
    <row r="15" spans="1:42" x14ac:dyDescent="0.25">
      <c r="B15" s="440"/>
      <c r="C15" s="31"/>
      <c r="D15" s="31"/>
      <c r="E15" s="264"/>
      <c r="F15" s="264"/>
      <c r="G15" s="264"/>
      <c r="H15" s="31"/>
      <c r="I15" s="264"/>
      <c r="J15" s="264"/>
      <c r="K15" s="264"/>
      <c r="L15" s="32"/>
      <c r="M15" s="31"/>
      <c r="N15" s="441"/>
    </row>
    <row r="16" spans="1:42" x14ac:dyDescent="0.25">
      <c r="B16" s="440"/>
      <c r="C16" s="261" t="s">
        <v>282</v>
      </c>
      <c r="D16" s="261"/>
      <c r="E16" s="261"/>
      <c r="F16" s="261"/>
      <c r="G16" s="264"/>
      <c r="H16" s="285">
        <f>'03 Spezifikationsliste'!P63</f>
        <v>4750</v>
      </c>
      <c r="I16" s="277">
        <f>H16/PLAYBOOK!I47</f>
        <v>2.7941176470588234</v>
      </c>
      <c r="J16" s="286">
        <f>H16/119*100</f>
        <v>3991.5966386554624</v>
      </c>
      <c r="K16" s="277">
        <f>J16/PLAYBOOK!I47</f>
        <v>2.3479980227385071</v>
      </c>
      <c r="L16" s="32"/>
      <c r="M16" s="451">
        <f>J16-PLAYBOOK!I47</f>
        <v>2291.5966386554624</v>
      </c>
      <c r="N16" s="441"/>
    </row>
    <row r="17" spans="1:42" x14ac:dyDescent="0.25">
      <c r="B17" s="440"/>
      <c r="C17" s="452"/>
      <c r="D17" s="452"/>
      <c r="E17" s="452"/>
      <c r="F17" s="452"/>
      <c r="G17" s="264"/>
      <c r="H17" s="17"/>
      <c r="I17" s="17"/>
      <c r="J17" s="279"/>
      <c r="K17" s="279"/>
      <c r="L17" s="32"/>
      <c r="M17" s="31"/>
      <c r="N17" s="441"/>
    </row>
    <row r="18" spans="1:42" x14ac:dyDescent="0.25">
      <c r="B18" s="440"/>
      <c r="C18" s="271" t="s">
        <v>283</v>
      </c>
      <c r="D18" s="271"/>
      <c r="E18" s="271" t="s">
        <v>249</v>
      </c>
      <c r="F18" s="292">
        <f>L18-(H18*100/H16)</f>
        <v>0</v>
      </c>
      <c r="G18" s="264"/>
      <c r="H18" s="281">
        <f>PLAYBOOK!E47</f>
        <v>4750</v>
      </c>
      <c r="I18" s="277">
        <f>H18/PLAYBOOK!I47</f>
        <v>2.7941176470588234</v>
      </c>
      <c r="J18" s="286">
        <f>H18/119*100</f>
        <v>3991.5966386554624</v>
      </c>
      <c r="K18" s="277">
        <f>J18/PLAYBOOK!I47</f>
        <v>2.3479980227385071</v>
      </c>
      <c r="L18" s="293">
        <v>100</v>
      </c>
      <c r="M18" s="451">
        <f>J18-PLAYBOOK!I47</f>
        <v>2291.5966386554624</v>
      </c>
      <c r="N18" s="441"/>
    </row>
    <row r="19" spans="1:42" x14ac:dyDescent="0.25">
      <c r="B19" s="440"/>
      <c r="C19" s="452"/>
      <c r="D19" s="452"/>
      <c r="E19" s="452"/>
      <c r="F19" s="452"/>
      <c r="G19" s="264"/>
      <c r="H19" s="208"/>
      <c r="I19" s="17"/>
      <c r="J19" s="17"/>
      <c r="K19" s="279"/>
      <c r="L19" s="293"/>
      <c r="M19" s="31"/>
      <c r="N19" s="441"/>
    </row>
    <row r="20" spans="1:42" x14ac:dyDescent="0.25">
      <c r="B20" s="440"/>
      <c r="C20" s="820" t="s">
        <v>343</v>
      </c>
      <c r="D20" s="820"/>
      <c r="E20" s="820"/>
      <c r="F20" s="820"/>
      <c r="G20" s="453"/>
      <c r="H20" s="287">
        <f>PLAYBOOK!I48</f>
        <v>2023</v>
      </c>
      <c r="I20" s="288">
        <f>H20/J20</f>
        <v>1.19</v>
      </c>
      <c r="J20" s="289">
        <f>PLAYBOOK!I47</f>
        <v>1700</v>
      </c>
      <c r="K20" s="290">
        <v>1</v>
      </c>
      <c r="L20" s="293"/>
      <c r="M20" s="451"/>
      <c r="N20" s="441"/>
    </row>
    <row r="21" spans="1:42" x14ac:dyDescent="0.25">
      <c r="B21" s="440"/>
      <c r="C21" s="31"/>
      <c r="D21" s="31"/>
      <c r="E21" s="31"/>
      <c r="F21" s="31"/>
      <c r="G21" s="31"/>
      <c r="H21" s="31"/>
      <c r="I21" s="31"/>
      <c r="J21" s="31"/>
      <c r="K21" s="32"/>
      <c r="L21" s="293"/>
      <c r="M21" s="31"/>
      <c r="N21" s="441"/>
    </row>
    <row r="22" spans="1:42" x14ac:dyDescent="0.25">
      <c r="B22" s="440"/>
      <c r="C22" s="31"/>
      <c r="D22" s="31"/>
      <c r="E22" s="31"/>
      <c r="F22" s="31"/>
      <c r="G22" s="31"/>
      <c r="H22" s="31"/>
      <c r="I22" s="31"/>
      <c r="J22" s="31"/>
      <c r="K22" s="32"/>
      <c r="L22" s="293"/>
      <c r="M22" s="31"/>
      <c r="N22" s="441"/>
    </row>
    <row r="23" spans="1:42" s="262" customFormat="1" ht="22.8" x14ac:dyDescent="0.4">
      <c r="A23" s="263"/>
      <c r="B23" s="445"/>
      <c r="C23" s="814" t="s">
        <v>243</v>
      </c>
      <c r="D23" s="814"/>
      <c r="E23" s="814"/>
      <c r="F23" s="814"/>
      <c r="G23" s="446"/>
      <c r="H23" s="454" t="s">
        <v>240</v>
      </c>
      <c r="I23" s="455" t="s">
        <v>244</v>
      </c>
      <c r="J23" s="456" t="s">
        <v>210</v>
      </c>
      <c r="K23" s="455" t="s">
        <v>245</v>
      </c>
      <c r="L23" s="293"/>
      <c r="M23" s="190"/>
      <c r="N23" s="457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  <c r="AD23" s="263"/>
      <c r="AE23" s="263"/>
      <c r="AF23" s="263"/>
      <c r="AG23" s="263"/>
      <c r="AH23" s="263"/>
      <c r="AI23" s="263"/>
      <c r="AJ23" s="263"/>
      <c r="AK23" s="263"/>
      <c r="AL23" s="263"/>
      <c r="AM23" s="263"/>
      <c r="AN23" s="263"/>
      <c r="AO23" s="263"/>
      <c r="AP23" s="263"/>
    </row>
    <row r="24" spans="1:42" x14ac:dyDescent="0.25">
      <c r="B24" s="440"/>
      <c r="C24" s="32"/>
      <c r="D24" s="32"/>
      <c r="E24" s="32"/>
      <c r="F24" s="32"/>
      <c r="G24" s="32"/>
      <c r="H24" s="32"/>
      <c r="I24" s="32"/>
      <c r="J24" s="32"/>
      <c r="K24" s="32"/>
      <c r="L24" s="293"/>
      <c r="M24" s="31"/>
      <c r="N24" s="441"/>
    </row>
    <row r="25" spans="1:42" ht="15" customHeight="1" x14ac:dyDescent="0.25">
      <c r="B25" s="440"/>
      <c r="C25" s="819" t="s">
        <v>234</v>
      </c>
      <c r="D25" s="819"/>
      <c r="E25" s="819"/>
      <c r="F25" s="819"/>
      <c r="G25" s="31"/>
      <c r="H25" s="284">
        <f>H16*75%</f>
        <v>3562.5</v>
      </c>
      <c r="I25" s="277">
        <f>H25/J20</f>
        <v>2.0955882352941178</v>
      </c>
      <c r="J25" s="278">
        <f>H25/119*100</f>
        <v>2993.6974789915967</v>
      </c>
      <c r="K25" s="277">
        <f>J25/$J$20</f>
        <v>1.7609985170538804</v>
      </c>
      <c r="L25" s="293"/>
      <c r="M25" s="451">
        <f>J25-$J$20</f>
        <v>1293.6974789915967</v>
      </c>
      <c r="N25" s="441"/>
    </row>
    <row r="26" spans="1:42" x14ac:dyDescent="0.25">
      <c r="B26" s="440"/>
      <c r="C26" s="31"/>
      <c r="D26" s="31"/>
      <c r="E26" s="31"/>
      <c r="F26" s="31"/>
      <c r="G26" s="31"/>
      <c r="H26" s="31"/>
      <c r="I26" s="18"/>
      <c r="J26" s="18"/>
      <c r="K26" s="17"/>
      <c r="L26" s="293"/>
      <c r="M26" s="31"/>
      <c r="N26" s="441"/>
    </row>
    <row r="27" spans="1:42" ht="15" customHeight="1" x14ac:dyDescent="0.25">
      <c r="B27" s="440"/>
      <c r="C27" s="819" t="s">
        <v>233</v>
      </c>
      <c r="D27" s="819"/>
      <c r="E27" s="819"/>
      <c r="F27" s="819"/>
      <c r="G27" s="31"/>
      <c r="H27" s="284">
        <f>H16*73%</f>
        <v>3467.5</v>
      </c>
      <c r="I27" s="277">
        <f>H27/J20</f>
        <v>2.039705882352941</v>
      </c>
      <c r="J27" s="278">
        <f>H27/119*100</f>
        <v>2913.8655462184875</v>
      </c>
      <c r="K27" s="277">
        <f>J27/$J$20</f>
        <v>1.7140385565991103</v>
      </c>
      <c r="L27" s="293"/>
      <c r="M27" s="451">
        <f>J27-$J$20</f>
        <v>1213.8655462184875</v>
      </c>
      <c r="N27" s="441"/>
    </row>
    <row r="28" spans="1:42" x14ac:dyDescent="0.25">
      <c r="B28" s="440"/>
      <c r="C28" s="31"/>
      <c r="D28" s="31"/>
      <c r="E28" s="31"/>
      <c r="F28" s="31"/>
      <c r="G28" s="31"/>
      <c r="H28" s="31"/>
      <c r="I28" s="279"/>
      <c r="J28" s="279"/>
      <c r="K28" s="17"/>
      <c r="L28" s="293"/>
      <c r="M28" s="31"/>
      <c r="N28" s="441"/>
    </row>
    <row r="29" spans="1:42" ht="15" customHeight="1" x14ac:dyDescent="0.25">
      <c r="B29" s="440"/>
      <c r="C29" s="819" t="s">
        <v>235</v>
      </c>
      <c r="D29" s="819"/>
      <c r="E29" s="819"/>
      <c r="F29" s="819"/>
      <c r="G29" s="31"/>
      <c r="H29" s="284">
        <f>H16*71%</f>
        <v>3372.5</v>
      </c>
      <c r="I29" s="277">
        <f>H29/J20</f>
        <v>1.9838235294117648</v>
      </c>
      <c r="J29" s="278">
        <f>H29/119*100</f>
        <v>2834.0336134453783</v>
      </c>
      <c r="K29" s="277">
        <f>J29/$J$20</f>
        <v>1.6670785961443402</v>
      </c>
      <c r="L29" s="293"/>
      <c r="M29" s="451">
        <f>J29-$J$20</f>
        <v>1134.0336134453783</v>
      </c>
      <c r="N29" s="441"/>
    </row>
    <row r="30" spans="1:42" x14ac:dyDescent="0.25">
      <c r="B30" s="440"/>
      <c r="C30" s="31"/>
      <c r="D30" s="31"/>
      <c r="E30" s="31"/>
      <c r="F30" s="31"/>
      <c r="G30" s="31"/>
      <c r="H30" s="31"/>
      <c r="I30" s="458"/>
      <c r="J30" s="458"/>
      <c r="K30" s="459"/>
      <c r="L30" s="293"/>
      <c r="M30" s="31"/>
      <c r="N30" s="441"/>
    </row>
    <row r="31" spans="1:42" ht="15" customHeight="1" x14ac:dyDescent="0.25">
      <c r="B31" s="440"/>
      <c r="C31" s="819" t="s">
        <v>236</v>
      </c>
      <c r="D31" s="819"/>
      <c r="E31" s="819"/>
      <c r="F31" s="819"/>
      <c r="G31" s="31"/>
      <c r="H31" s="284">
        <f>H16*69%</f>
        <v>3277.4999999999995</v>
      </c>
      <c r="I31" s="277">
        <f>H31/J20</f>
        <v>1.927941176470588</v>
      </c>
      <c r="J31" s="278">
        <f>H31/119*100</f>
        <v>2754.2016806722686</v>
      </c>
      <c r="K31" s="277">
        <f>J31/$J$20</f>
        <v>1.6201186356895698</v>
      </c>
      <c r="L31" s="293"/>
      <c r="M31" s="451">
        <f>J31-$J$20</f>
        <v>1054.2016806722686</v>
      </c>
      <c r="N31" s="441"/>
    </row>
    <row r="32" spans="1:42" x14ac:dyDescent="0.25">
      <c r="B32" s="440"/>
      <c r="C32" s="31"/>
      <c r="D32" s="31"/>
      <c r="E32" s="31"/>
      <c r="F32" s="31"/>
      <c r="G32" s="31"/>
      <c r="H32" s="31"/>
      <c r="I32" s="32"/>
      <c r="J32" s="32"/>
      <c r="K32" s="32"/>
      <c r="L32" s="293"/>
      <c r="M32" s="31"/>
      <c r="N32" s="441"/>
    </row>
    <row r="33" spans="1:42" ht="15" customHeight="1" x14ac:dyDescent="0.25">
      <c r="B33" s="440"/>
      <c r="C33" s="819" t="s">
        <v>237</v>
      </c>
      <c r="D33" s="819"/>
      <c r="E33" s="819"/>
      <c r="F33" s="819"/>
      <c r="G33" s="31"/>
      <c r="H33" s="284">
        <f>H16*65%</f>
        <v>3087.5</v>
      </c>
      <c r="I33" s="277">
        <f>H33/J20</f>
        <v>1.8161764705882353</v>
      </c>
      <c r="J33" s="278">
        <f>H33/119*100</f>
        <v>2594.5378151260502</v>
      </c>
      <c r="K33" s="277">
        <f>J33/$J$20</f>
        <v>1.5261987147800296</v>
      </c>
      <c r="L33" s="293"/>
      <c r="M33" s="451">
        <f>J33-$J$20</f>
        <v>894.53781512605019</v>
      </c>
      <c r="N33" s="441"/>
    </row>
    <row r="34" spans="1:42" ht="14.4" thickBot="1" x14ac:dyDescent="0.3">
      <c r="B34" s="443"/>
      <c r="C34" s="265"/>
      <c r="D34" s="265"/>
      <c r="E34" s="272"/>
      <c r="F34" s="272"/>
      <c r="G34" s="265"/>
      <c r="H34" s="273"/>
      <c r="I34" s="265"/>
      <c r="J34" s="272"/>
      <c r="K34" s="274"/>
      <c r="L34" s="274"/>
      <c r="M34" s="274"/>
      <c r="N34" s="460"/>
    </row>
    <row r="35" spans="1:42" x14ac:dyDescent="0.25">
      <c r="B35" s="440"/>
      <c r="C35" s="31"/>
      <c r="D35" s="31"/>
      <c r="E35" s="264"/>
      <c r="F35" s="264"/>
      <c r="G35" s="31"/>
      <c r="H35" s="452"/>
      <c r="I35" s="31"/>
      <c r="J35" s="264"/>
      <c r="K35" s="32"/>
      <c r="L35" s="293"/>
      <c r="M35" s="31"/>
      <c r="N35" s="441"/>
    </row>
    <row r="36" spans="1:42" s="262" customFormat="1" ht="22.8" x14ac:dyDescent="0.4">
      <c r="A36" s="263"/>
      <c r="B36" s="445"/>
      <c r="C36" s="814" t="s">
        <v>246</v>
      </c>
      <c r="D36" s="814"/>
      <c r="E36" s="814"/>
      <c r="F36" s="814"/>
      <c r="G36" s="446"/>
      <c r="H36" s="454" t="s">
        <v>240</v>
      </c>
      <c r="I36" s="455" t="s">
        <v>244</v>
      </c>
      <c r="J36" s="456" t="s">
        <v>210</v>
      </c>
      <c r="K36" s="455" t="s">
        <v>245</v>
      </c>
      <c r="L36" s="293"/>
      <c r="M36" s="190"/>
      <c r="N36" s="457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</row>
    <row r="37" spans="1:42" x14ac:dyDescent="0.25">
      <c r="B37" s="440"/>
      <c r="C37" s="31"/>
      <c r="D37" s="31"/>
      <c r="E37" s="264"/>
      <c r="F37" s="31"/>
      <c r="G37" s="31"/>
      <c r="H37" s="31"/>
      <c r="I37" s="31"/>
      <c r="J37" s="31"/>
      <c r="K37" s="32"/>
      <c r="L37" s="293"/>
      <c r="M37" s="31"/>
      <c r="N37" s="441"/>
    </row>
    <row r="38" spans="1:42" ht="15" customHeight="1" x14ac:dyDescent="0.25">
      <c r="B38" s="440"/>
      <c r="C38" s="812" t="s">
        <v>247</v>
      </c>
      <c r="D38" s="812"/>
      <c r="E38" s="813"/>
      <c r="F38" s="275">
        <v>0</v>
      </c>
      <c r="G38" s="18"/>
      <c r="H38" s="276">
        <v>11900</v>
      </c>
      <c r="I38" s="277">
        <f>H38/J20</f>
        <v>7</v>
      </c>
      <c r="J38" s="278">
        <f>H38/119*100</f>
        <v>10000</v>
      </c>
      <c r="K38" s="277">
        <f>J38/$J$20</f>
        <v>5.882352941176471</v>
      </c>
      <c r="L38" s="270">
        <f>H38*100/H16</f>
        <v>250.52631578947367</v>
      </c>
      <c r="M38" s="451">
        <f>J38-$J$20</f>
        <v>8300</v>
      </c>
      <c r="N38" s="441"/>
    </row>
    <row r="39" spans="1:42" x14ac:dyDescent="0.25">
      <c r="B39" s="440"/>
      <c r="C39" s="31"/>
      <c r="D39" s="31"/>
      <c r="E39" s="264"/>
      <c r="F39" s="18"/>
      <c r="G39" s="18"/>
      <c r="H39" s="279"/>
      <c r="I39" s="18"/>
      <c r="J39" s="18"/>
      <c r="K39" s="18"/>
      <c r="L39" s="293"/>
      <c r="M39" s="31"/>
      <c r="N39" s="441"/>
    </row>
    <row r="40" spans="1:42" ht="15" customHeight="1" x14ac:dyDescent="0.25">
      <c r="B40" s="440"/>
      <c r="C40" s="271" t="s">
        <v>284</v>
      </c>
      <c r="D40" s="271"/>
      <c r="E40" s="271"/>
      <c r="F40" s="280">
        <v>0</v>
      </c>
      <c r="G40" s="18"/>
      <c r="H40" s="281">
        <f>(100-F40)%*H16</f>
        <v>4750</v>
      </c>
      <c r="I40" s="277">
        <f>H40/J20</f>
        <v>2.7941176470588234</v>
      </c>
      <c r="J40" s="282">
        <f>H40/119*100</f>
        <v>3991.5966386554624</v>
      </c>
      <c r="K40" s="277">
        <f>J40/$J$20</f>
        <v>2.3479980227385071</v>
      </c>
      <c r="L40" s="461"/>
      <c r="M40" s="451">
        <f>J40-$J$20</f>
        <v>2291.5966386554624</v>
      </c>
      <c r="N40" s="441"/>
    </row>
    <row r="41" spans="1:42" x14ac:dyDescent="0.25">
      <c r="B41" s="440"/>
      <c r="C41" s="452"/>
      <c r="D41" s="452"/>
      <c r="E41" s="452"/>
      <c r="F41" s="208"/>
      <c r="G41" s="18"/>
      <c r="H41" s="279"/>
      <c r="I41" s="18"/>
      <c r="J41" s="18"/>
      <c r="K41" s="18"/>
      <c r="L41" s="293"/>
      <c r="M41" s="31"/>
      <c r="N41" s="441"/>
    </row>
    <row r="42" spans="1:42" ht="15" customHeight="1" x14ac:dyDescent="0.25">
      <c r="B42" s="440"/>
      <c r="C42" s="271" t="s">
        <v>238</v>
      </c>
      <c r="D42" s="271"/>
      <c r="E42" s="271"/>
      <c r="F42" s="283">
        <v>2</v>
      </c>
      <c r="G42" s="18"/>
      <c r="H42" s="281">
        <f>J20*F42</f>
        <v>3400</v>
      </c>
      <c r="I42" s="277">
        <f>H42/J20</f>
        <v>2</v>
      </c>
      <c r="J42" s="282">
        <f>H42/119*100</f>
        <v>2857.1428571428573</v>
      </c>
      <c r="K42" s="277">
        <f>J42/$J$20</f>
        <v>1.680672268907563</v>
      </c>
      <c r="L42" s="293"/>
      <c r="M42" s="451">
        <f>J42-$J$20</f>
        <v>1157.1428571428573</v>
      </c>
      <c r="N42" s="441"/>
    </row>
    <row r="43" spans="1:42" ht="14.4" thickBot="1" x14ac:dyDescent="0.3">
      <c r="B43" s="443"/>
      <c r="C43" s="265"/>
      <c r="D43" s="265"/>
      <c r="E43" s="272"/>
      <c r="F43" s="272"/>
      <c r="G43" s="265"/>
      <c r="H43" s="273"/>
      <c r="I43" s="265"/>
      <c r="J43" s="272"/>
      <c r="K43" s="274"/>
      <c r="L43" s="274"/>
      <c r="M43" s="274"/>
      <c r="N43" s="460"/>
    </row>
    <row r="44" spans="1:42" s="213" customFormat="1" x14ac:dyDescent="0.25">
      <c r="E44" s="217"/>
    </row>
    <row r="45" spans="1:42" s="213" customFormat="1" x14ac:dyDescent="0.25">
      <c r="E45" s="217"/>
    </row>
    <row r="46" spans="1:42" s="213" customFormat="1" x14ac:dyDescent="0.25">
      <c r="E46" s="217"/>
    </row>
    <row r="47" spans="1:42" s="213" customFormat="1" x14ac:dyDescent="0.25">
      <c r="E47" s="217"/>
      <c r="F47" s="217"/>
      <c r="G47" s="217"/>
      <c r="J47" s="217"/>
    </row>
    <row r="48" spans="1:42" s="213" customFormat="1" x14ac:dyDescent="0.25">
      <c r="E48" s="217"/>
      <c r="F48" s="217"/>
      <c r="G48" s="217"/>
      <c r="J48" s="217"/>
    </row>
    <row r="49" spans="5:10" s="213" customFormat="1" x14ac:dyDescent="0.25">
      <c r="E49" s="217"/>
      <c r="F49" s="217"/>
      <c r="G49" s="217"/>
      <c r="J49" s="217"/>
    </row>
    <row r="50" spans="5:10" s="213" customFormat="1" x14ac:dyDescent="0.25">
      <c r="E50" s="217"/>
      <c r="F50" s="217"/>
      <c r="G50" s="217"/>
      <c r="J50" s="217"/>
    </row>
    <row r="51" spans="5:10" s="213" customFormat="1" x14ac:dyDescent="0.25">
      <c r="E51" s="217"/>
      <c r="F51" s="217"/>
      <c r="G51" s="217"/>
      <c r="J51" s="217"/>
    </row>
    <row r="52" spans="5:10" s="213" customFormat="1" x14ac:dyDescent="0.25">
      <c r="E52" s="217"/>
      <c r="F52" s="217"/>
      <c r="G52" s="217"/>
      <c r="J52" s="217"/>
    </row>
    <row r="53" spans="5:10" s="213" customFormat="1" x14ac:dyDescent="0.25">
      <c r="E53" s="217"/>
      <c r="F53" s="217"/>
      <c r="G53" s="217"/>
      <c r="J53" s="217"/>
    </row>
    <row r="54" spans="5:10" s="213" customFormat="1" x14ac:dyDescent="0.25">
      <c r="E54" s="217"/>
      <c r="F54" s="217"/>
      <c r="G54" s="217"/>
      <c r="J54" s="217"/>
    </row>
    <row r="55" spans="5:10" s="213" customFormat="1" x14ac:dyDescent="0.25">
      <c r="E55" s="217"/>
      <c r="F55" s="217"/>
      <c r="G55" s="217"/>
      <c r="J55" s="217"/>
    </row>
    <row r="56" spans="5:10" s="213" customFormat="1" x14ac:dyDescent="0.25">
      <c r="E56" s="217"/>
      <c r="F56" s="217"/>
      <c r="G56" s="217"/>
      <c r="J56" s="217"/>
    </row>
    <row r="57" spans="5:10" s="213" customFormat="1" x14ac:dyDescent="0.25">
      <c r="E57" s="217"/>
      <c r="F57" s="217"/>
      <c r="G57" s="217"/>
      <c r="J57" s="217"/>
    </row>
    <row r="58" spans="5:10" s="213" customFormat="1" x14ac:dyDescent="0.25">
      <c r="E58" s="217"/>
      <c r="F58" s="217"/>
      <c r="G58" s="217"/>
      <c r="J58" s="217"/>
    </row>
    <row r="59" spans="5:10" s="213" customFormat="1" x14ac:dyDescent="0.25">
      <c r="E59" s="217"/>
      <c r="F59" s="217"/>
      <c r="G59" s="217"/>
      <c r="J59" s="217"/>
    </row>
    <row r="60" spans="5:10" s="213" customFormat="1" x14ac:dyDescent="0.25">
      <c r="E60" s="217"/>
      <c r="F60" s="217"/>
      <c r="G60" s="217"/>
      <c r="J60" s="217"/>
    </row>
    <row r="61" spans="5:10" s="213" customFormat="1" x14ac:dyDescent="0.25">
      <c r="E61" s="217"/>
      <c r="F61" s="217"/>
      <c r="G61" s="217"/>
      <c r="J61" s="217"/>
    </row>
    <row r="62" spans="5:10" s="213" customFormat="1" x14ac:dyDescent="0.25">
      <c r="E62" s="217"/>
      <c r="F62" s="217"/>
      <c r="G62" s="217"/>
      <c r="J62" s="217"/>
    </row>
    <row r="63" spans="5:10" s="213" customFormat="1" x14ac:dyDescent="0.25">
      <c r="E63" s="217"/>
      <c r="F63" s="217"/>
      <c r="G63" s="217"/>
      <c r="J63" s="217"/>
    </row>
    <row r="64" spans="5:10" s="213" customFormat="1" x14ac:dyDescent="0.25">
      <c r="E64" s="217"/>
      <c r="F64" s="217"/>
      <c r="G64" s="217"/>
      <c r="J64" s="217"/>
    </row>
    <row r="65" spans="5:10" s="213" customFormat="1" x14ac:dyDescent="0.25">
      <c r="E65" s="217"/>
      <c r="F65" s="217"/>
      <c r="G65" s="217"/>
      <c r="J65" s="217"/>
    </row>
    <row r="66" spans="5:10" s="213" customFormat="1" x14ac:dyDescent="0.25">
      <c r="E66" s="217"/>
      <c r="F66" s="217"/>
      <c r="G66" s="217"/>
      <c r="J66" s="217"/>
    </row>
    <row r="67" spans="5:10" s="213" customFormat="1" x14ac:dyDescent="0.25">
      <c r="E67" s="217"/>
      <c r="F67" s="217"/>
      <c r="G67" s="217"/>
      <c r="J67" s="217"/>
    </row>
  </sheetData>
  <mergeCells count="14">
    <mergeCell ref="C38:E38"/>
    <mergeCell ref="C23:F23"/>
    <mergeCell ref="H3:K5"/>
    <mergeCell ref="H8:K8"/>
    <mergeCell ref="H10:K10"/>
    <mergeCell ref="H11:K11"/>
    <mergeCell ref="C25:F25"/>
    <mergeCell ref="C27:F27"/>
    <mergeCell ref="C29:F29"/>
    <mergeCell ref="C31:F31"/>
    <mergeCell ref="C33:F33"/>
    <mergeCell ref="C36:F36"/>
    <mergeCell ref="C14:F14"/>
    <mergeCell ref="C20:F20"/>
  </mergeCells>
  <conditionalFormatting sqref="I16 I18 I25 I27 I29 I31 I33 I38 I40 I42">
    <cfRule type="cellIs" dxfId="0" priority="10" operator="lessThan">
      <formula>1.4</formula>
    </cfRule>
  </conditionalFormatting>
  <pageMargins left="0.70866141732283472" right="0.70866141732283472" top="0.78740157480314965" bottom="0.78740157480314965" header="0.31496062992125984" footer="0.31496062992125984"/>
  <pageSetup paperSize="9" scale="7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Z108"/>
  <sheetViews>
    <sheetView view="pageBreakPreview" zoomScale="70" zoomScaleNormal="60" zoomScaleSheetLayoutView="70" workbookViewId="0">
      <selection activeCell="C14" sqref="C14"/>
    </sheetView>
  </sheetViews>
  <sheetFormatPr baseColWidth="10" defaultColWidth="11.44140625" defaultRowHeight="13.8" x14ac:dyDescent="0.25"/>
  <cols>
    <col min="1" max="1" width="11.44140625" style="213"/>
    <col min="2" max="2" width="45" style="259" customWidth="1"/>
    <col min="3" max="3" width="18.33203125" style="259" customWidth="1"/>
    <col min="4" max="4" width="10.5546875" style="259" customWidth="1"/>
    <col min="5" max="5" width="4.88671875" style="259" customWidth="1"/>
    <col min="6" max="6" width="2.6640625" style="259" customWidth="1"/>
    <col min="7" max="7" width="17.33203125" style="259" customWidth="1"/>
    <col min="8" max="8" width="4.6640625" style="259" customWidth="1"/>
    <col min="9" max="9" width="11.44140625" style="259"/>
    <col min="10" max="10" width="9.5546875" style="259" customWidth="1"/>
    <col min="11" max="11" width="13" style="213" customWidth="1"/>
    <col min="12" max="52" width="11.44140625" style="213"/>
    <col min="53" max="16384" width="11.44140625" style="259"/>
  </cols>
  <sheetData>
    <row r="1" spans="1:52" s="213" customFormat="1" x14ac:dyDescent="0.25"/>
    <row r="2" spans="1:52" ht="24.6" x14ac:dyDescent="0.4">
      <c r="J2" s="294" t="s">
        <v>250</v>
      </c>
    </row>
    <row r="4" spans="1:52" ht="14.4" thickBot="1" x14ac:dyDescent="0.3"/>
    <row r="5" spans="1:52" ht="30.75" customHeight="1" thickBot="1" x14ac:dyDescent="0.45">
      <c r="B5" s="295" t="s">
        <v>251</v>
      </c>
      <c r="C5" s="295"/>
      <c r="D5" s="295"/>
      <c r="G5" s="303">
        <f>'04 Bestellung Blatt 1'!F7</f>
        <v>0</v>
      </c>
      <c r="I5" s="824" t="str">
        <f>PLAYBOOK!E8</f>
        <v>Altissimo Road ACR</v>
      </c>
      <c r="J5" s="825"/>
    </row>
    <row r="6" spans="1:52" ht="18" thickBot="1" x14ac:dyDescent="0.35">
      <c r="B6" s="262"/>
      <c r="C6" s="262"/>
      <c r="D6" s="262"/>
    </row>
    <row r="7" spans="1:52" ht="30.75" customHeight="1" thickBot="1" x14ac:dyDescent="0.45">
      <c r="B7" s="295" t="s">
        <v>280</v>
      </c>
      <c r="C7" s="295"/>
      <c r="D7" s="295"/>
      <c r="G7" s="296"/>
    </row>
    <row r="8" spans="1:52" ht="18" thickBot="1" x14ac:dyDescent="0.35">
      <c r="B8" s="262"/>
      <c r="C8" s="262"/>
      <c r="D8" s="262"/>
    </row>
    <row r="9" spans="1:52" ht="30.75" customHeight="1" thickBot="1" x14ac:dyDescent="0.45">
      <c r="B9" s="295" t="s">
        <v>252</v>
      </c>
      <c r="C9" s="295"/>
      <c r="D9" s="295"/>
      <c r="G9" s="296"/>
    </row>
    <row r="10" spans="1:52" ht="30.75" customHeight="1" x14ac:dyDescent="0.4">
      <c r="B10" s="295"/>
      <c r="C10" s="295"/>
      <c r="D10" s="295"/>
    </row>
    <row r="11" spans="1:52" ht="17.399999999999999" x14ac:dyDescent="0.3">
      <c r="B11" s="262"/>
      <c r="C11" s="262"/>
      <c r="D11" s="262"/>
    </row>
    <row r="12" spans="1:52" ht="18.600000000000001" thickBot="1" x14ac:dyDescent="0.4">
      <c r="B12" s="297"/>
      <c r="C12" s="262"/>
      <c r="D12" s="262"/>
      <c r="E12" s="297" t="s">
        <v>253</v>
      </c>
      <c r="F12" s="297"/>
      <c r="G12" s="826" t="s">
        <v>254</v>
      </c>
      <c r="H12" s="826"/>
      <c r="I12" s="826"/>
      <c r="J12" s="826"/>
    </row>
    <row r="13" spans="1:52" s="298" customFormat="1" ht="21" thickBot="1" x14ac:dyDescent="0.4">
      <c r="A13" s="344"/>
      <c r="B13" s="298" t="s">
        <v>255</v>
      </c>
      <c r="C13" s="300"/>
      <c r="D13" s="262"/>
      <c r="E13" s="299"/>
      <c r="G13" s="821"/>
      <c r="H13" s="822"/>
      <c r="I13" s="822"/>
      <c r="J13" s="823"/>
      <c r="K13" s="344"/>
      <c r="L13" s="344"/>
      <c r="M13" s="344"/>
      <c r="N13" s="344"/>
      <c r="O13" s="344"/>
      <c r="P13" s="344"/>
      <c r="Q13" s="344"/>
      <c r="R13" s="344"/>
      <c r="S13" s="344"/>
      <c r="T13" s="344"/>
      <c r="U13" s="344"/>
      <c r="V13" s="344"/>
      <c r="W13" s="344"/>
      <c r="X13" s="344"/>
      <c r="Y13" s="344"/>
      <c r="Z13" s="344"/>
      <c r="AA13" s="344"/>
      <c r="AB13" s="344"/>
      <c r="AC13" s="344"/>
      <c r="AD13" s="344"/>
      <c r="AE13" s="344"/>
      <c r="AF13" s="344"/>
      <c r="AG13" s="344"/>
      <c r="AH13" s="344"/>
      <c r="AI13" s="344"/>
      <c r="AJ13" s="344"/>
      <c r="AK13" s="344"/>
      <c r="AL13" s="344"/>
      <c r="AM13" s="344"/>
      <c r="AN13" s="344"/>
      <c r="AO13" s="344"/>
      <c r="AP13" s="344"/>
      <c r="AQ13" s="344"/>
      <c r="AR13" s="344"/>
      <c r="AS13" s="344"/>
      <c r="AT13" s="344"/>
      <c r="AU13" s="344"/>
      <c r="AV13" s="344"/>
      <c r="AW13" s="344"/>
      <c r="AX13" s="344"/>
      <c r="AY13" s="344"/>
      <c r="AZ13" s="344"/>
    </row>
    <row r="14" spans="1:52" s="298" customFormat="1" ht="21" thickBot="1" x14ac:dyDescent="0.4">
      <c r="A14" s="344"/>
      <c r="B14" s="298" t="s">
        <v>281</v>
      </c>
      <c r="C14" s="343">
        <f>'03 Spezifikationsliste'!E5</f>
        <v>0</v>
      </c>
      <c r="D14" s="262"/>
      <c r="E14" s="299"/>
      <c r="G14" s="821"/>
      <c r="H14" s="822"/>
      <c r="I14" s="822"/>
      <c r="J14" s="823"/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344"/>
      <c r="AM14" s="344"/>
      <c r="AN14" s="344"/>
      <c r="AO14" s="344"/>
      <c r="AP14" s="344"/>
      <c r="AQ14" s="344"/>
      <c r="AR14" s="344"/>
      <c r="AS14" s="344"/>
      <c r="AT14" s="344"/>
      <c r="AU14" s="344"/>
      <c r="AV14" s="344"/>
      <c r="AW14" s="344"/>
      <c r="AX14" s="344"/>
      <c r="AY14" s="344"/>
      <c r="AZ14" s="344"/>
    </row>
    <row r="15" spans="1:52" s="298" customFormat="1" ht="21" thickBot="1" x14ac:dyDescent="0.4">
      <c r="A15" s="344"/>
      <c r="C15" s="262"/>
      <c r="D15" s="262"/>
      <c r="K15" s="344"/>
      <c r="L15" s="344"/>
      <c r="M15" s="344"/>
      <c r="N15" s="344"/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344"/>
      <c r="AL15" s="344"/>
      <c r="AM15" s="344"/>
      <c r="AN15" s="344"/>
      <c r="AO15" s="344"/>
      <c r="AP15" s="344"/>
      <c r="AQ15" s="344"/>
      <c r="AR15" s="344"/>
      <c r="AS15" s="344"/>
      <c r="AT15" s="344"/>
      <c r="AU15" s="344"/>
      <c r="AV15" s="344"/>
      <c r="AW15" s="344"/>
      <c r="AX15" s="344"/>
      <c r="AY15" s="344"/>
      <c r="AZ15" s="344"/>
    </row>
    <row r="16" spans="1:52" s="298" customFormat="1" ht="21" thickBot="1" x14ac:dyDescent="0.4">
      <c r="A16" s="344"/>
      <c r="B16" s="298" t="s">
        <v>256</v>
      </c>
      <c r="C16" s="340" t="str">
        <f>'03 Spezifikationsliste'!E50</f>
        <v xml:space="preserve">Uni Light </v>
      </c>
      <c r="D16" s="341" t="str">
        <f>'03 Spezifikationsliste'!F50</f>
        <v>-</v>
      </c>
      <c r="E16" s="299"/>
      <c r="G16" s="821"/>
      <c r="H16" s="822"/>
      <c r="I16" s="822"/>
      <c r="J16" s="823"/>
      <c r="K16" s="344"/>
      <c r="L16" s="344"/>
      <c r="M16" s="344"/>
      <c r="N16" s="344"/>
      <c r="O16" s="344"/>
      <c r="P16" s="344"/>
      <c r="Q16" s="344"/>
      <c r="R16" s="344"/>
      <c r="S16" s="344"/>
      <c r="T16" s="344"/>
      <c r="U16" s="344"/>
      <c r="V16" s="344"/>
      <c r="W16" s="344"/>
      <c r="X16" s="344"/>
      <c r="Y16" s="344"/>
      <c r="Z16" s="344"/>
      <c r="AA16" s="344"/>
      <c r="AB16" s="344"/>
      <c r="AC16" s="344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4"/>
      <c r="AO16" s="344"/>
      <c r="AP16" s="344"/>
      <c r="AQ16" s="344"/>
      <c r="AR16" s="344"/>
      <c r="AS16" s="344"/>
      <c r="AT16" s="344"/>
      <c r="AU16" s="344"/>
      <c r="AV16" s="344"/>
      <c r="AW16" s="344"/>
      <c r="AX16" s="344"/>
      <c r="AY16" s="344"/>
      <c r="AZ16" s="344"/>
    </row>
    <row r="17" spans="1:52" s="298" customFormat="1" ht="21" thickBot="1" x14ac:dyDescent="0.4">
      <c r="A17" s="344"/>
      <c r="B17" s="298" t="s">
        <v>257</v>
      </c>
      <c r="C17" s="262"/>
      <c r="D17" s="262"/>
      <c r="E17" s="299"/>
      <c r="G17" s="821"/>
      <c r="H17" s="822"/>
      <c r="I17" s="822"/>
      <c r="J17" s="823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44"/>
      <c r="AC17" s="344"/>
      <c r="AD17" s="344"/>
      <c r="AE17" s="344"/>
      <c r="AF17" s="344"/>
      <c r="AG17" s="344"/>
      <c r="AH17" s="344"/>
      <c r="AI17" s="344"/>
      <c r="AJ17" s="344"/>
      <c r="AK17" s="344"/>
      <c r="AL17" s="344"/>
      <c r="AM17" s="344"/>
      <c r="AN17" s="344"/>
      <c r="AO17" s="344"/>
      <c r="AP17" s="344"/>
      <c r="AQ17" s="344"/>
      <c r="AR17" s="344"/>
      <c r="AS17" s="344"/>
      <c r="AT17" s="344"/>
      <c r="AU17" s="344"/>
      <c r="AV17" s="344"/>
      <c r="AW17" s="344"/>
      <c r="AX17" s="344"/>
      <c r="AY17" s="344"/>
      <c r="AZ17" s="344"/>
    </row>
    <row r="18" spans="1:52" s="298" customFormat="1" ht="21" thickBot="1" x14ac:dyDescent="0.4">
      <c r="A18" s="344"/>
      <c r="B18" s="298" t="s">
        <v>258</v>
      </c>
      <c r="C18" s="262"/>
      <c r="D18" s="262"/>
      <c r="E18" s="299"/>
      <c r="G18" s="821"/>
      <c r="H18" s="822"/>
      <c r="I18" s="822"/>
      <c r="J18" s="823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  <c r="AH18" s="344"/>
      <c r="AI18" s="344"/>
      <c r="AJ18" s="344"/>
      <c r="AK18" s="344"/>
      <c r="AL18" s="344"/>
      <c r="AM18" s="344"/>
      <c r="AN18" s="344"/>
      <c r="AO18" s="344"/>
      <c r="AP18" s="344"/>
      <c r="AQ18" s="344"/>
      <c r="AR18" s="344"/>
      <c r="AS18" s="344"/>
      <c r="AT18" s="344"/>
      <c r="AU18" s="344"/>
      <c r="AV18" s="344"/>
      <c r="AW18" s="344"/>
      <c r="AX18" s="344"/>
      <c r="AY18" s="344"/>
      <c r="AZ18" s="344"/>
    </row>
    <row r="19" spans="1:52" s="298" customFormat="1" ht="21" thickBot="1" x14ac:dyDescent="0.4">
      <c r="A19" s="344"/>
      <c r="B19" s="298" t="s">
        <v>259</v>
      </c>
      <c r="C19" s="262"/>
      <c r="D19" s="262"/>
      <c r="E19" s="299"/>
      <c r="G19" s="821"/>
      <c r="H19" s="822"/>
      <c r="I19" s="822"/>
      <c r="J19" s="823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344"/>
      <c r="AL19" s="344"/>
      <c r="AM19" s="344"/>
      <c r="AN19" s="344"/>
      <c r="AO19" s="344"/>
      <c r="AP19" s="344"/>
      <c r="AQ19" s="344"/>
      <c r="AR19" s="344"/>
      <c r="AS19" s="344"/>
      <c r="AT19" s="344"/>
      <c r="AU19" s="344"/>
      <c r="AV19" s="344"/>
      <c r="AW19" s="344"/>
      <c r="AX19" s="344"/>
      <c r="AY19" s="344"/>
      <c r="AZ19" s="344"/>
    </row>
    <row r="20" spans="1:52" s="298" customFormat="1" ht="21" thickBot="1" x14ac:dyDescent="0.4">
      <c r="A20" s="344"/>
      <c r="D20" s="262"/>
      <c r="K20" s="344"/>
      <c r="L20" s="344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4"/>
      <c r="AC20" s="344"/>
      <c r="AD20" s="344"/>
      <c r="AE20" s="344"/>
      <c r="AF20" s="344"/>
      <c r="AG20" s="344"/>
      <c r="AH20" s="344"/>
      <c r="AI20" s="344"/>
      <c r="AJ20" s="344"/>
      <c r="AK20" s="344"/>
      <c r="AL20" s="344"/>
      <c r="AM20" s="344"/>
      <c r="AN20" s="344"/>
      <c r="AO20" s="344"/>
      <c r="AP20" s="344"/>
      <c r="AQ20" s="344"/>
      <c r="AR20" s="344"/>
      <c r="AS20" s="344"/>
      <c r="AT20" s="344"/>
      <c r="AU20" s="344"/>
      <c r="AV20" s="344"/>
      <c r="AW20" s="344"/>
      <c r="AX20" s="344"/>
      <c r="AY20" s="344"/>
      <c r="AZ20" s="344"/>
    </row>
    <row r="21" spans="1:52" s="298" customFormat="1" ht="21" thickBot="1" x14ac:dyDescent="0.4">
      <c r="A21" s="344"/>
      <c r="B21" s="298" t="s">
        <v>260</v>
      </c>
      <c r="C21" s="301"/>
      <c r="D21" s="262"/>
      <c r="E21" s="299"/>
      <c r="G21" s="821"/>
      <c r="H21" s="822"/>
      <c r="I21" s="822"/>
      <c r="J21" s="823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4"/>
      <c r="AC21" s="344"/>
      <c r="AD21" s="344"/>
      <c r="AE21" s="344"/>
      <c r="AF21" s="344"/>
      <c r="AG21" s="344"/>
      <c r="AH21" s="344"/>
      <c r="AI21" s="344"/>
      <c r="AJ21" s="344"/>
      <c r="AK21" s="344"/>
      <c r="AL21" s="344"/>
      <c r="AM21" s="344"/>
      <c r="AN21" s="344"/>
      <c r="AO21" s="344"/>
      <c r="AP21" s="344"/>
      <c r="AQ21" s="344"/>
      <c r="AR21" s="344"/>
      <c r="AS21" s="344"/>
      <c r="AT21" s="344"/>
      <c r="AU21" s="344"/>
      <c r="AV21" s="344"/>
      <c r="AW21" s="344"/>
      <c r="AX21" s="344"/>
      <c r="AY21" s="344"/>
      <c r="AZ21" s="344"/>
    </row>
    <row r="22" spans="1:52" s="298" customFormat="1" ht="21" thickBot="1" x14ac:dyDescent="0.4">
      <c r="A22" s="344"/>
      <c r="B22" s="298" t="s">
        <v>261</v>
      </c>
      <c r="C22" s="301"/>
      <c r="D22" s="262"/>
      <c r="E22" s="299"/>
      <c r="G22" s="821"/>
      <c r="H22" s="822"/>
      <c r="I22" s="822"/>
      <c r="J22" s="823"/>
      <c r="K22" s="344"/>
      <c r="L22" s="344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4"/>
      <c r="AA22" s="344"/>
      <c r="AB22" s="344"/>
      <c r="AC22" s="344"/>
      <c r="AD22" s="344"/>
      <c r="AE22" s="344"/>
      <c r="AF22" s="344"/>
      <c r="AG22" s="344"/>
      <c r="AH22" s="344"/>
      <c r="AI22" s="344"/>
      <c r="AJ22" s="344"/>
      <c r="AK22" s="344"/>
      <c r="AL22" s="344"/>
      <c r="AM22" s="344"/>
      <c r="AN22" s="344"/>
      <c r="AO22" s="344"/>
      <c r="AP22" s="344"/>
      <c r="AQ22" s="344"/>
      <c r="AR22" s="344"/>
      <c r="AS22" s="344"/>
      <c r="AT22" s="344"/>
      <c r="AU22" s="344"/>
      <c r="AV22" s="344"/>
      <c r="AW22" s="344"/>
      <c r="AX22" s="344"/>
      <c r="AY22" s="344"/>
      <c r="AZ22" s="344"/>
    </row>
    <row r="23" spans="1:52" s="298" customFormat="1" ht="21" thickBot="1" x14ac:dyDescent="0.4">
      <c r="A23" s="344"/>
      <c r="B23" s="298" t="s">
        <v>262</v>
      </c>
      <c r="C23" s="301"/>
      <c r="D23" s="262"/>
      <c r="E23" s="299"/>
      <c r="G23" s="821"/>
      <c r="H23" s="822"/>
      <c r="I23" s="822"/>
      <c r="J23" s="823"/>
      <c r="K23" s="344"/>
      <c r="L23" s="344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4"/>
      <c r="AA23" s="344"/>
      <c r="AB23" s="344"/>
      <c r="AC23" s="344"/>
      <c r="AD23" s="344"/>
      <c r="AE23" s="344"/>
      <c r="AF23" s="344"/>
      <c r="AG23" s="344"/>
      <c r="AH23" s="344"/>
      <c r="AI23" s="344"/>
      <c r="AJ23" s="344"/>
      <c r="AK23" s="344"/>
      <c r="AL23" s="344"/>
      <c r="AM23" s="344"/>
      <c r="AN23" s="344"/>
      <c r="AO23" s="344"/>
      <c r="AP23" s="344"/>
      <c r="AQ23" s="344"/>
      <c r="AR23" s="344"/>
      <c r="AS23" s="344"/>
      <c r="AT23" s="344"/>
      <c r="AU23" s="344"/>
      <c r="AV23" s="344"/>
      <c r="AW23" s="344"/>
      <c r="AX23" s="344"/>
      <c r="AY23" s="344"/>
      <c r="AZ23" s="344"/>
    </row>
    <row r="24" spans="1:52" s="298" customFormat="1" ht="21" thickBot="1" x14ac:dyDescent="0.4">
      <c r="A24" s="344"/>
      <c r="B24" s="298" t="s">
        <v>263</v>
      </c>
      <c r="C24" s="301"/>
      <c r="D24" s="262"/>
      <c r="E24" s="299"/>
      <c r="G24" s="821"/>
      <c r="H24" s="822"/>
      <c r="I24" s="822"/>
      <c r="J24" s="823"/>
      <c r="K24" s="344"/>
      <c r="L24" s="344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4"/>
      <c r="AA24" s="344"/>
      <c r="AB24" s="344"/>
      <c r="AC24" s="344"/>
      <c r="AD24" s="344"/>
      <c r="AE24" s="344"/>
      <c r="AF24" s="344"/>
      <c r="AG24" s="344"/>
      <c r="AH24" s="344"/>
      <c r="AI24" s="344"/>
      <c r="AJ24" s="344"/>
      <c r="AK24" s="344"/>
      <c r="AL24" s="344"/>
      <c r="AM24" s="344"/>
      <c r="AN24" s="344"/>
      <c r="AO24" s="344"/>
      <c r="AP24" s="344"/>
      <c r="AQ24" s="344"/>
      <c r="AR24" s="344"/>
      <c r="AS24" s="344"/>
      <c r="AT24" s="344"/>
      <c r="AU24" s="344"/>
      <c r="AV24" s="344"/>
      <c r="AW24" s="344"/>
      <c r="AX24" s="344"/>
      <c r="AY24" s="344"/>
      <c r="AZ24" s="344"/>
    </row>
    <row r="25" spans="1:52" s="298" customFormat="1" ht="21" thickBot="1" x14ac:dyDescent="0.4">
      <c r="A25" s="344"/>
      <c r="B25" s="298" t="s">
        <v>264</v>
      </c>
      <c r="C25" s="301"/>
      <c r="D25" s="262"/>
      <c r="E25" s="299"/>
      <c r="G25" s="821"/>
      <c r="H25" s="822"/>
      <c r="I25" s="822"/>
      <c r="J25" s="823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/>
      <c r="AJ25" s="344"/>
      <c r="AK25" s="344"/>
      <c r="AL25" s="344"/>
      <c r="AM25" s="344"/>
      <c r="AN25" s="344"/>
      <c r="AO25" s="344"/>
      <c r="AP25" s="344"/>
      <c r="AQ25" s="344"/>
      <c r="AR25" s="344"/>
      <c r="AS25" s="344"/>
      <c r="AT25" s="344"/>
      <c r="AU25" s="344"/>
      <c r="AV25" s="344"/>
      <c r="AW25" s="344"/>
      <c r="AX25" s="344"/>
      <c r="AY25" s="344"/>
      <c r="AZ25" s="344"/>
    </row>
    <row r="26" spans="1:52" s="298" customFormat="1" ht="21" thickBot="1" x14ac:dyDescent="0.4">
      <c r="A26" s="344"/>
      <c r="B26" s="298" t="s">
        <v>265</v>
      </c>
      <c r="C26" s="302"/>
      <c r="D26" s="262"/>
      <c r="E26" s="299"/>
      <c r="G26" s="821"/>
      <c r="H26" s="822"/>
      <c r="I26" s="822"/>
      <c r="J26" s="823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344"/>
      <c r="AK26" s="344"/>
      <c r="AL26" s="344"/>
      <c r="AM26" s="344"/>
      <c r="AN26" s="344"/>
      <c r="AO26" s="344"/>
      <c r="AP26" s="344"/>
      <c r="AQ26" s="344"/>
      <c r="AR26" s="344"/>
      <c r="AS26" s="344"/>
      <c r="AT26" s="344"/>
      <c r="AU26" s="344"/>
      <c r="AV26" s="344"/>
      <c r="AW26" s="344"/>
      <c r="AX26" s="344"/>
      <c r="AY26" s="344"/>
      <c r="AZ26" s="344"/>
    </row>
    <row r="27" spans="1:52" s="298" customFormat="1" ht="21" thickBot="1" x14ac:dyDescent="0.4">
      <c r="A27" s="344"/>
      <c r="D27" s="262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44"/>
      <c r="AH27" s="344"/>
      <c r="AI27" s="344"/>
      <c r="AJ27" s="344"/>
      <c r="AK27" s="344"/>
      <c r="AL27" s="344"/>
      <c r="AM27" s="344"/>
      <c r="AN27" s="344"/>
      <c r="AO27" s="344"/>
      <c r="AP27" s="344"/>
      <c r="AQ27" s="344"/>
      <c r="AR27" s="344"/>
      <c r="AS27" s="344"/>
      <c r="AT27" s="344"/>
      <c r="AU27" s="344"/>
      <c r="AV27" s="344"/>
      <c r="AW27" s="344"/>
      <c r="AX27" s="344"/>
      <c r="AY27" s="344"/>
      <c r="AZ27" s="344"/>
    </row>
    <row r="28" spans="1:52" s="298" customFormat="1" ht="21" thickBot="1" x14ac:dyDescent="0.4">
      <c r="A28" s="344"/>
      <c r="B28" s="298" t="s">
        <v>266</v>
      </c>
      <c r="C28" s="304">
        <f>'04 Bestellung Blatt 1'!D19</f>
        <v>0</v>
      </c>
      <c r="D28" s="262"/>
      <c r="E28" s="299"/>
      <c r="G28" s="821"/>
      <c r="H28" s="822"/>
      <c r="I28" s="822"/>
      <c r="J28" s="823"/>
      <c r="K28" s="344"/>
      <c r="L28" s="344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4"/>
      <c r="AA28" s="344"/>
      <c r="AB28" s="344"/>
      <c r="AC28" s="344"/>
      <c r="AD28" s="344"/>
      <c r="AE28" s="344"/>
      <c r="AF28" s="344"/>
      <c r="AG28" s="344"/>
      <c r="AH28" s="344"/>
      <c r="AI28" s="344"/>
      <c r="AJ28" s="344"/>
      <c r="AK28" s="344"/>
      <c r="AL28" s="344"/>
      <c r="AM28" s="344"/>
      <c r="AN28" s="344"/>
      <c r="AO28" s="344"/>
      <c r="AP28" s="344"/>
      <c r="AQ28" s="344"/>
      <c r="AR28" s="344"/>
      <c r="AS28" s="344"/>
      <c r="AT28" s="344"/>
      <c r="AU28" s="344"/>
      <c r="AV28" s="344"/>
      <c r="AW28" s="344"/>
      <c r="AX28" s="344"/>
      <c r="AY28" s="344"/>
      <c r="AZ28" s="344"/>
    </row>
    <row r="29" spans="1:52" s="298" customFormat="1" ht="21" thickBot="1" x14ac:dyDescent="0.4">
      <c r="A29" s="344"/>
      <c r="D29" s="262"/>
      <c r="K29" s="344"/>
      <c r="L29" s="344"/>
      <c r="M29" s="344"/>
      <c r="N29" s="344"/>
      <c r="O29" s="344"/>
      <c r="P29" s="344"/>
      <c r="Q29" s="344"/>
      <c r="R29" s="344"/>
      <c r="S29" s="344"/>
      <c r="T29" s="344"/>
      <c r="U29" s="344"/>
      <c r="V29" s="344"/>
      <c r="W29" s="344"/>
      <c r="X29" s="344"/>
      <c r="Y29" s="344"/>
      <c r="Z29" s="344"/>
      <c r="AA29" s="344"/>
      <c r="AB29" s="344"/>
      <c r="AC29" s="344"/>
      <c r="AD29" s="344"/>
      <c r="AE29" s="344"/>
      <c r="AF29" s="344"/>
      <c r="AG29" s="344"/>
      <c r="AH29" s="344"/>
      <c r="AI29" s="344"/>
      <c r="AJ29" s="344"/>
      <c r="AK29" s="344"/>
      <c r="AL29" s="344"/>
      <c r="AM29" s="344"/>
      <c r="AN29" s="344"/>
      <c r="AO29" s="344"/>
      <c r="AP29" s="344"/>
      <c r="AQ29" s="344"/>
      <c r="AR29" s="344"/>
      <c r="AS29" s="344"/>
      <c r="AT29" s="344"/>
      <c r="AU29" s="344"/>
      <c r="AV29" s="344"/>
      <c r="AW29" s="344"/>
      <c r="AX29" s="344"/>
      <c r="AY29" s="344"/>
      <c r="AZ29" s="344"/>
    </row>
    <row r="30" spans="1:52" s="298" customFormat="1" ht="21" thickBot="1" x14ac:dyDescent="0.4">
      <c r="A30" s="344"/>
      <c r="B30" s="298" t="s">
        <v>267</v>
      </c>
      <c r="D30" s="262"/>
      <c r="E30" s="299"/>
      <c r="G30" s="821"/>
      <c r="H30" s="822"/>
      <c r="I30" s="822"/>
      <c r="J30" s="823"/>
      <c r="K30" s="344"/>
      <c r="L30" s="344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  <c r="Z30" s="344"/>
      <c r="AA30" s="344"/>
      <c r="AB30" s="344"/>
      <c r="AC30" s="344"/>
      <c r="AD30" s="344"/>
      <c r="AE30" s="344"/>
      <c r="AF30" s="344"/>
      <c r="AG30" s="344"/>
      <c r="AH30" s="344"/>
      <c r="AI30" s="344"/>
      <c r="AJ30" s="344"/>
      <c r="AK30" s="344"/>
      <c r="AL30" s="344"/>
      <c r="AM30" s="344"/>
      <c r="AN30" s="344"/>
      <c r="AO30" s="344"/>
      <c r="AP30" s="344"/>
      <c r="AQ30" s="344"/>
      <c r="AR30" s="344"/>
      <c r="AS30" s="344"/>
      <c r="AT30" s="344"/>
      <c r="AU30" s="344"/>
      <c r="AV30" s="344"/>
      <c r="AW30" s="344"/>
      <c r="AX30" s="344"/>
      <c r="AY30" s="344"/>
      <c r="AZ30" s="344"/>
    </row>
    <row r="31" spans="1:52" s="298" customFormat="1" ht="21" thickBot="1" x14ac:dyDescent="0.4">
      <c r="A31" s="344"/>
      <c r="B31" s="298" t="s">
        <v>268</v>
      </c>
      <c r="D31" s="262"/>
      <c r="E31" s="299"/>
      <c r="G31" s="821"/>
      <c r="H31" s="822"/>
      <c r="I31" s="822"/>
      <c r="J31" s="823"/>
      <c r="K31" s="344"/>
      <c r="L31" s="344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4"/>
      <c r="AA31" s="344"/>
      <c r="AB31" s="344"/>
      <c r="AC31" s="344"/>
      <c r="AD31" s="344"/>
      <c r="AE31" s="344"/>
      <c r="AF31" s="344"/>
      <c r="AG31" s="344"/>
      <c r="AH31" s="344"/>
      <c r="AI31" s="344"/>
      <c r="AJ31" s="344"/>
      <c r="AK31" s="344"/>
      <c r="AL31" s="344"/>
      <c r="AM31" s="344"/>
      <c r="AN31" s="344"/>
      <c r="AO31" s="344"/>
      <c r="AP31" s="344"/>
      <c r="AQ31" s="344"/>
      <c r="AR31" s="344"/>
      <c r="AS31" s="344"/>
      <c r="AT31" s="344"/>
      <c r="AU31" s="344"/>
      <c r="AV31" s="344"/>
      <c r="AW31" s="344"/>
      <c r="AX31" s="344"/>
      <c r="AY31" s="344"/>
      <c r="AZ31" s="344"/>
    </row>
    <row r="32" spans="1:52" s="298" customFormat="1" ht="21" thickBot="1" x14ac:dyDescent="0.4">
      <c r="A32" s="344"/>
      <c r="B32" s="298" t="s">
        <v>269</v>
      </c>
      <c r="D32" s="262"/>
      <c r="E32" s="299"/>
      <c r="G32" s="821"/>
      <c r="H32" s="822"/>
      <c r="I32" s="822"/>
      <c r="J32" s="823"/>
      <c r="K32" s="344"/>
      <c r="L32" s="344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4"/>
      <c r="AA32" s="344"/>
      <c r="AB32" s="344"/>
      <c r="AC32" s="344"/>
      <c r="AD32" s="344"/>
      <c r="AE32" s="344"/>
      <c r="AF32" s="344"/>
      <c r="AG32" s="344"/>
      <c r="AH32" s="344"/>
      <c r="AI32" s="344"/>
      <c r="AJ32" s="344"/>
      <c r="AK32" s="344"/>
      <c r="AL32" s="344"/>
      <c r="AM32" s="344"/>
      <c r="AN32" s="344"/>
      <c r="AO32" s="344"/>
      <c r="AP32" s="344"/>
      <c r="AQ32" s="344"/>
      <c r="AR32" s="344"/>
      <c r="AS32" s="344"/>
      <c r="AT32" s="344"/>
      <c r="AU32" s="344"/>
      <c r="AV32" s="344"/>
      <c r="AW32" s="344"/>
      <c r="AX32" s="344"/>
      <c r="AY32" s="344"/>
      <c r="AZ32" s="344"/>
    </row>
    <row r="33" spans="1:52" s="298" customFormat="1" ht="21" thickBot="1" x14ac:dyDescent="0.4">
      <c r="A33" s="344"/>
      <c r="B33" s="298" t="s">
        <v>270</v>
      </c>
      <c r="D33" s="262"/>
      <c r="E33" s="299"/>
      <c r="G33" s="821"/>
      <c r="H33" s="822"/>
      <c r="I33" s="822"/>
      <c r="J33" s="823"/>
      <c r="K33" s="344"/>
      <c r="L33" s="344"/>
      <c r="M33" s="344"/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4"/>
      <c r="AA33" s="344"/>
      <c r="AB33" s="344"/>
      <c r="AC33" s="344"/>
      <c r="AD33" s="344"/>
      <c r="AE33" s="344"/>
      <c r="AF33" s="344"/>
      <c r="AG33" s="344"/>
      <c r="AH33" s="344"/>
      <c r="AI33" s="344"/>
      <c r="AJ33" s="344"/>
      <c r="AK33" s="344"/>
      <c r="AL33" s="344"/>
      <c r="AM33" s="344"/>
      <c r="AN33" s="344"/>
      <c r="AO33" s="344"/>
      <c r="AP33" s="344"/>
      <c r="AQ33" s="344"/>
      <c r="AR33" s="344"/>
      <c r="AS33" s="344"/>
      <c r="AT33" s="344"/>
      <c r="AU33" s="344"/>
      <c r="AV33" s="344"/>
      <c r="AW33" s="344"/>
      <c r="AX33" s="344"/>
      <c r="AY33" s="344"/>
      <c r="AZ33" s="344"/>
    </row>
    <row r="34" spans="1:52" s="298" customFormat="1" ht="21" thickBot="1" x14ac:dyDescent="0.4">
      <c r="A34" s="344"/>
      <c r="B34" s="298" t="s">
        <v>271</v>
      </c>
      <c r="D34" s="262"/>
      <c r="E34" s="299"/>
      <c r="G34" s="821"/>
      <c r="H34" s="822"/>
      <c r="I34" s="822"/>
      <c r="J34" s="823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4"/>
      <c r="AA34" s="344"/>
      <c r="AB34" s="344"/>
      <c r="AC34" s="344"/>
      <c r="AD34" s="344"/>
      <c r="AE34" s="344"/>
      <c r="AF34" s="344"/>
      <c r="AG34" s="344"/>
      <c r="AH34" s="344"/>
      <c r="AI34" s="344"/>
      <c r="AJ34" s="344"/>
      <c r="AK34" s="344"/>
      <c r="AL34" s="344"/>
      <c r="AM34" s="344"/>
      <c r="AN34" s="344"/>
      <c r="AO34" s="344"/>
      <c r="AP34" s="344"/>
      <c r="AQ34" s="344"/>
      <c r="AR34" s="344"/>
      <c r="AS34" s="344"/>
      <c r="AT34" s="344"/>
      <c r="AU34" s="344"/>
      <c r="AV34" s="344"/>
      <c r="AW34" s="344"/>
      <c r="AX34" s="344"/>
      <c r="AY34" s="344"/>
      <c r="AZ34" s="344"/>
    </row>
    <row r="35" spans="1:52" s="298" customFormat="1" ht="21" thickBot="1" x14ac:dyDescent="0.4">
      <c r="A35" s="344"/>
      <c r="B35" s="298" t="s">
        <v>272</v>
      </c>
      <c r="D35" s="262"/>
      <c r="E35" s="299"/>
      <c r="G35" s="821"/>
      <c r="H35" s="822"/>
      <c r="I35" s="822"/>
      <c r="J35" s="823"/>
      <c r="K35" s="344"/>
      <c r="L35" s="344"/>
      <c r="M35" s="344"/>
      <c r="N35" s="344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4"/>
      <c r="AA35" s="344"/>
      <c r="AB35" s="344"/>
      <c r="AC35" s="344"/>
      <c r="AD35" s="344"/>
      <c r="AE35" s="344"/>
      <c r="AF35" s="344"/>
      <c r="AG35" s="344"/>
      <c r="AH35" s="344"/>
      <c r="AI35" s="344"/>
      <c r="AJ35" s="344"/>
      <c r="AK35" s="344"/>
      <c r="AL35" s="344"/>
      <c r="AM35" s="344"/>
      <c r="AN35" s="344"/>
      <c r="AO35" s="344"/>
      <c r="AP35" s="344"/>
      <c r="AQ35" s="344"/>
      <c r="AR35" s="344"/>
      <c r="AS35" s="344"/>
      <c r="AT35" s="344"/>
      <c r="AU35" s="344"/>
      <c r="AV35" s="344"/>
      <c r="AW35" s="344"/>
      <c r="AX35" s="344"/>
      <c r="AY35" s="344"/>
      <c r="AZ35" s="344"/>
    </row>
    <row r="36" spans="1:52" s="298" customFormat="1" ht="21" thickBot="1" x14ac:dyDescent="0.4">
      <c r="A36" s="344"/>
      <c r="B36" s="298" t="s">
        <v>273</v>
      </c>
      <c r="D36" s="262"/>
      <c r="E36" s="299"/>
      <c r="G36" s="821"/>
      <c r="H36" s="822"/>
      <c r="I36" s="822"/>
      <c r="J36" s="823"/>
      <c r="K36" s="344"/>
      <c r="L36" s="344"/>
      <c r="M36" s="344"/>
      <c r="N36" s="344"/>
      <c r="O36" s="344"/>
      <c r="P36" s="344"/>
      <c r="Q36" s="344"/>
      <c r="R36" s="344"/>
      <c r="S36" s="344"/>
      <c r="T36" s="344"/>
      <c r="U36" s="344"/>
      <c r="V36" s="344"/>
      <c r="W36" s="344"/>
      <c r="X36" s="344"/>
      <c r="Y36" s="344"/>
      <c r="Z36" s="344"/>
      <c r="AA36" s="344"/>
      <c r="AB36" s="344"/>
      <c r="AC36" s="344"/>
      <c r="AD36" s="344"/>
      <c r="AE36" s="344"/>
      <c r="AF36" s="344"/>
      <c r="AG36" s="344"/>
      <c r="AH36" s="344"/>
      <c r="AI36" s="344"/>
      <c r="AJ36" s="344"/>
      <c r="AK36" s="344"/>
      <c r="AL36" s="344"/>
      <c r="AM36" s="344"/>
      <c r="AN36" s="344"/>
      <c r="AO36" s="344"/>
      <c r="AP36" s="344"/>
      <c r="AQ36" s="344"/>
      <c r="AR36" s="344"/>
      <c r="AS36" s="344"/>
      <c r="AT36" s="344"/>
      <c r="AU36" s="344"/>
      <c r="AV36" s="344"/>
      <c r="AW36" s="344"/>
      <c r="AX36" s="344"/>
      <c r="AY36" s="344"/>
      <c r="AZ36" s="344"/>
    </row>
    <row r="37" spans="1:52" s="298" customFormat="1" ht="21" thickBot="1" x14ac:dyDescent="0.4">
      <c r="A37" s="344"/>
      <c r="B37" s="298" t="s">
        <v>274</v>
      </c>
      <c r="D37" s="262"/>
      <c r="E37" s="299"/>
      <c r="G37" s="821"/>
      <c r="H37" s="822"/>
      <c r="I37" s="822"/>
      <c r="J37" s="823"/>
      <c r="K37" s="344"/>
      <c r="L37" s="344"/>
      <c r="M37" s="344"/>
      <c r="N37" s="344"/>
      <c r="O37" s="344"/>
      <c r="P37" s="344"/>
      <c r="Q37" s="344"/>
      <c r="R37" s="344"/>
      <c r="S37" s="344"/>
      <c r="T37" s="344"/>
      <c r="U37" s="344"/>
      <c r="V37" s="344"/>
      <c r="W37" s="344"/>
      <c r="X37" s="344"/>
      <c r="Y37" s="344"/>
      <c r="Z37" s="344"/>
      <c r="AA37" s="344"/>
      <c r="AB37" s="344"/>
      <c r="AC37" s="344"/>
      <c r="AD37" s="344"/>
      <c r="AE37" s="344"/>
      <c r="AF37" s="344"/>
      <c r="AG37" s="344"/>
      <c r="AH37" s="344"/>
      <c r="AI37" s="344"/>
      <c r="AJ37" s="344"/>
      <c r="AK37" s="344"/>
      <c r="AL37" s="344"/>
      <c r="AM37" s="344"/>
      <c r="AN37" s="344"/>
      <c r="AO37" s="344"/>
      <c r="AP37" s="344"/>
      <c r="AQ37" s="344"/>
      <c r="AR37" s="344"/>
      <c r="AS37" s="344"/>
      <c r="AT37" s="344"/>
      <c r="AU37" s="344"/>
      <c r="AV37" s="344"/>
      <c r="AW37" s="344"/>
      <c r="AX37" s="344"/>
      <c r="AY37" s="344"/>
      <c r="AZ37" s="344"/>
    </row>
    <row r="38" spans="1:52" s="298" customFormat="1" ht="21" thickBot="1" x14ac:dyDescent="0.4">
      <c r="A38" s="344"/>
      <c r="K38" s="344"/>
      <c r="L38" s="344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4"/>
      <c r="AA38" s="344"/>
      <c r="AB38" s="344"/>
      <c r="AC38" s="344"/>
      <c r="AD38" s="344"/>
      <c r="AE38" s="344"/>
      <c r="AF38" s="344"/>
      <c r="AG38" s="344"/>
      <c r="AH38" s="344"/>
      <c r="AI38" s="344"/>
      <c r="AJ38" s="344"/>
      <c r="AK38" s="344"/>
      <c r="AL38" s="344"/>
      <c r="AM38" s="344"/>
      <c r="AN38" s="344"/>
      <c r="AO38" s="344"/>
      <c r="AP38" s="344"/>
      <c r="AQ38" s="344"/>
      <c r="AR38" s="344"/>
      <c r="AS38" s="344"/>
      <c r="AT38" s="344"/>
      <c r="AU38" s="344"/>
      <c r="AV38" s="344"/>
      <c r="AW38" s="344"/>
      <c r="AX38" s="344"/>
      <c r="AY38" s="344"/>
      <c r="AZ38" s="344"/>
    </row>
    <row r="39" spans="1:52" s="298" customFormat="1" ht="21" thickBot="1" x14ac:dyDescent="0.4">
      <c r="A39" s="344"/>
      <c r="B39" s="298" t="s">
        <v>275</v>
      </c>
      <c r="E39" s="299"/>
      <c r="G39" s="821"/>
      <c r="H39" s="822"/>
      <c r="I39" s="822"/>
      <c r="J39" s="823"/>
      <c r="K39" s="344"/>
      <c r="L39" s="344"/>
      <c r="M39" s="344"/>
      <c r="N39" s="344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344"/>
      <c r="Z39" s="344"/>
      <c r="AA39" s="344"/>
      <c r="AB39" s="344"/>
      <c r="AC39" s="344"/>
      <c r="AD39" s="344"/>
      <c r="AE39" s="344"/>
      <c r="AF39" s="344"/>
      <c r="AG39" s="344"/>
      <c r="AH39" s="344"/>
      <c r="AI39" s="344"/>
      <c r="AJ39" s="344"/>
      <c r="AK39" s="344"/>
      <c r="AL39" s="344"/>
      <c r="AM39" s="344"/>
      <c r="AN39" s="344"/>
      <c r="AO39" s="344"/>
      <c r="AP39" s="344"/>
      <c r="AQ39" s="344"/>
      <c r="AR39" s="344"/>
      <c r="AS39" s="344"/>
      <c r="AT39" s="344"/>
      <c r="AU39" s="344"/>
      <c r="AV39" s="344"/>
      <c r="AW39" s="344"/>
      <c r="AX39" s="344"/>
      <c r="AY39" s="344"/>
      <c r="AZ39" s="344"/>
    </row>
    <row r="40" spans="1:52" s="298" customFormat="1" ht="21" thickBot="1" x14ac:dyDescent="0.4">
      <c r="A40" s="344"/>
      <c r="B40" s="298" t="s">
        <v>276</v>
      </c>
      <c r="E40" s="299"/>
      <c r="G40" s="821"/>
      <c r="H40" s="822"/>
      <c r="I40" s="822"/>
      <c r="J40" s="823"/>
      <c r="K40" s="344"/>
      <c r="L40" s="344"/>
      <c r="M40" s="344"/>
      <c r="N40" s="344"/>
      <c r="O40" s="344"/>
      <c r="P40" s="344"/>
      <c r="Q40" s="344"/>
      <c r="R40" s="344"/>
      <c r="S40" s="344"/>
      <c r="T40" s="344"/>
      <c r="U40" s="344"/>
      <c r="V40" s="344"/>
      <c r="W40" s="344"/>
      <c r="X40" s="344"/>
      <c r="Y40" s="344"/>
      <c r="Z40" s="344"/>
      <c r="AA40" s="344"/>
      <c r="AB40" s="344"/>
      <c r="AC40" s="344"/>
      <c r="AD40" s="344"/>
      <c r="AE40" s="344"/>
      <c r="AF40" s="344"/>
      <c r="AG40" s="344"/>
      <c r="AH40" s="344"/>
      <c r="AI40" s="344"/>
      <c r="AJ40" s="344"/>
      <c r="AK40" s="344"/>
      <c r="AL40" s="344"/>
      <c r="AM40" s="344"/>
      <c r="AN40" s="344"/>
      <c r="AO40" s="344"/>
      <c r="AP40" s="344"/>
      <c r="AQ40" s="344"/>
      <c r="AR40" s="344"/>
      <c r="AS40" s="344"/>
      <c r="AT40" s="344"/>
      <c r="AU40" s="344"/>
      <c r="AV40" s="344"/>
      <c r="AW40" s="344"/>
      <c r="AX40" s="344"/>
      <c r="AY40" s="344"/>
      <c r="AZ40" s="344"/>
    </row>
    <row r="41" spans="1:52" s="298" customFormat="1" ht="21" thickBot="1" x14ac:dyDescent="0.4">
      <c r="A41" s="344"/>
      <c r="B41" s="298" t="s">
        <v>277</v>
      </c>
      <c r="E41" s="299"/>
      <c r="G41" s="821"/>
      <c r="H41" s="822"/>
      <c r="I41" s="822"/>
      <c r="J41" s="823"/>
      <c r="K41" s="344"/>
      <c r="L41" s="344"/>
      <c r="M41" s="344"/>
      <c r="N41" s="344"/>
      <c r="O41" s="344"/>
      <c r="P41" s="344"/>
      <c r="Q41" s="344"/>
      <c r="R41" s="344"/>
      <c r="S41" s="344"/>
      <c r="T41" s="344"/>
      <c r="U41" s="344"/>
      <c r="V41" s="344"/>
      <c r="W41" s="344"/>
      <c r="X41" s="344"/>
      <c r="Y41" s="344"/>
      <c r="Z41" s="344"/>
      <c r="AA41" s="344"/>
      <c r="AB41" s="344"/>
      <c r="AC41" s="344"/>
      <c r="AD41" s="344"/>
      <c r="AE41" s="344"/>
      <c r="AF41" s="344"/>
      <c r="AG41" s="344"/>
      <c r="AH41" s="344"/>
      <c r="AI41" s="344"/>
      <c r="AJ41" s="344"/>
      <c r="AK41" s="344"/>
      <c r="AL41" s="344"/>
      <c r="AM41" s="344"/>
      <c r="AN41" s="344"/>
      <c r="AO41" s="344"/>
      <c r="AP41" s="344"/>
      <c r="AQ41" s="344"/>
      <c r="AR41" s="344"/>
      <c r="AS41" s="344"/>
      <c r="AT41" s="344"/>
      <c r="AU41" s="344"/>
      <c r="AV41" s="344"/>
      <c r="AW41" s="344"/>
      <c r="AX41" s="344"/>
      <c r="AY41" s="344"/>
      <c r="AZ41" s="344"/>
    </row>
    <row r="42" spans="1:52" s="298" customFormat="1" ht="20.399999999999999" x14ac:dyDescent="0.35">
      <c r="A42" s="344"/>
      <c r="K42" s="344"/>
      <c r="L42" s="344"/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4"/>
      <c r="AA42" s="344"/>
      <c r="AB42" s="344"/>
      <c r="AC42" s="344"/>
      <c r="AD42" s="344"/>
      <c r="AE42" s="344"/>
      <c r="AF42" s="344"/>
      <c r="AG42" s="344"/>
      <c r="AH42" s="344"/>
      <c r="AI42" s="344"/>
      <c r="AJ42" s="344"/>
      <c r="AK42" s="344"/>
      <c r="AL42" s="344"/>
      <c r="AM42" s="344"/>
      <c r="AN42" s="344"/>
      <c r="AO42" s="344"/>
      <c r="AP42" s="344"/>
      <c r="AQ42" s="344"/>
      <c r="AR42" s="344"/>
      <c r="AS42" s="344"/>
      <c r="AT42" s="344"/>
      <c r="AU42" s="344"/>
      <c r="AV42" s="344"/>
      <c r="AW42" s="344"/>
      <c r="AX42" s="344"/>
      <c r="AY42" s="344"/>
      <c r="AZ42" s="344"/>
    </row>
    <row r="43" spans="1:52" s="298" customFormat="1" ht="21" thickBot="1" x14ac:dyDescent="0.4">
      <c r="A43" s="344"/>
      <c r="K43" s="344"/>
      <c r="L43" s="344"/>
      <c r="M43" s="344"/>
      <c r="N43" s="344"/>
      <c r="O43" s="344"/>
      <c r="P43" s="344"/>
      <c r="Q43" s="344"/>
      <c r="R43" s="344"/>
      <c r="S43" s="344"/>
      <c r="T43" s="344"/>
      <c r="U43" s="344"/>
      <c r="V43" s="344"/>
      <c r="W43" s="344"/>
      <c r="X43" s="344"/>
      <c r="Y43" s="344"/>
      <c r="Z43" s="344"/>
      <c r="AA43" s="344"/>
      <c r="AB43" s="344"/>
      <c r="AC43" s="344"/>
      <c r="AD43" s="344"/>
      <c r="AE43" s="344"/>
      <c r="AF43" s="344"/>
      <c r="AG43" s="344"/>
      <c r="AH43" s="344"/>
      <c r="AI43" s="344"/>
      <c r="AJ43" s="344"/>
      <c r="AK43" s="344"/>
      <c r="AL43" s="344"/>
      <c r="AM43" s="344"/>
      <c r="AN43" s="344"/>
      <c r="AO43" s="344"/>
      <c r="AP43" s="344"/>
      <c r="AQ43" s="344"/>
      <c r="AR43" s="344"/>
      <c r="AS43" s="344"/>
      <c r="AT43" s="344"/>
      <c r="AU43" s="344"/>
      <c r="AV43" s="344"/>
      <c r="AW43" s="344"/>
      <c r="AX43" s="344"/>
      <c r="AY43" s="344"/>
      <c r="AZ43" s="344"/>
    </row>
    <row r="44" spans="1:52" s="298" customFormat="1" ht="21" thickBot="1" x14ac:dyDescent="0.4">
      <c r="A44" s="344"/>
      <c r="D44" s="298" t="s">
        <v>278</v>
      </c>
      <c r="G44" s="299"/>
      <c r="I44" s="298" t="s">
        <v>279</v>
      </c>
      <c r="J44" s="299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4"/>
      <c r="W44" s="344"/>
      <c r="X44" s="344"/>
      <c r="Y44" s="344"/>
      <c r="Z44" s="344"/>
      <c r="AA44" s="344"/>
      <c r="AB44" s="344"/>
      <c r="AC44" s="344"/>
      <c r="AD44" s="344"/>
      <c r="AE44" s="344"/>
      <c r="AF44" s="344"/>
      <c r="AG44" s="344"/>
      <c r="AH44" s="344"/>
      <c r="AI44" s="344"/>
      <c r="AJ44" s="344"/>
      <c r="AK44" s="344"/>
      <c r="AL44" s="344"/>
      <c r="AM44" s="344"/>
      <c r="AN44" s="344"/>
      <c r="AO44" s="344"/>
      <c r="AP44" s="344"/>
      <c r="AQ44" s="344"/>
      <c r="AR44" s="344"/>
      <c r="AS44" s="344"/>
      <c r="AT44" s="344"/>
      <c r="AU44" s="344"/>
      <c r="AV44" s="344"/>
      <c r="AW44" s="344"/>
      <c r="AX44" s="344"/>
      <c r="AY44" s="344"/>
      <c r="AZ44" s="344"/>
    </row>
    <row r="45" spans="1:52" s="344" customFormat="1" ht="20.399999999999999" x14ac:dyDescent="0.35"/>
    <row r="46" spans="1:52" s="344" customFormat="1" ht="20.399999999999999" x14ac:dyDescent="0.35"/>
    <row r="47" spans="1:52" s="344" customFormat="1" ht="20.399999999999999" x14ac:dyDescent="0.35"/>
    <row r="48" spans="1:52" s="344" customFormat="1" ht="20.399999999999999" x14ac:dyDescent="0.35"/>
    <row r="49" s="344" customFormat="1" ht="20.399999999999999" x14ac:dyDescent="0.35"/>
    <row r="50" s="344" customFormat="1" ht="20.399999999999999" x14ac:dyDescent="0.35"/>
    <row r="51" s="344" customFormat="1" ht="20.399999999999999" x14ac:dyDescent="0.35"/>
    <row r="52" s="344" customFormat="1" ht="20.399999999999999" x14ac:dyDescent="0.35"/>
    <row r="53" s="344" customFormat="1" ht="20.399999999999999" x14ac:dyDescent="0.35"/>
    <row r="54" s="344" customFormat="1" ht="20.399999999999999" x14ac:dyDescent="0.35"/>
    <row r="55" s="344" customFormat="1" ht="20.399999999999999" x14ac:dyDescent="0.35"/>
    <row r="56" s="344" customFormat="1" ht="20.399999999999999" x14ac:dyDescent="0.35"/>
    <row r="57" s="344" customFormat="1" ht="20.399999999999999" x14ac:dyDescent="0.35"/>
    <row r="58" s="344" customFormat="1" ht="20.399999999999999" x14ac:dyDescent="0.35"/>
    <row r="59" s="344" customFormat="1" ht="20.399999999999999" x14ac:dyDescent="0.35"/>
    <row r="60" s="344" customFormat="1" ht="20.399999999999999" x14ac:dyDescent="0.35"/>
    <row r="61" s="344" customFormat="1" ht="20.399999999999999" x14ac:dyDescent="0.35"/>
    <row r="62" s="344" customFormat="1" ht="20.399999999999999" x14ac:dyDescent="0.35"/>
    <row r="63" s="344" customFormat="1" ht="20.399999999999999" x14ac:dyDescent="0.35"/>
    <row r="64" s="344" customFormat="1" ht="20.399999999999999" x14ac:dyDescent="0.35"/>
    <row r="65" s="344" customFormat="1" ht="20.399999999999999" x14ac:dyDescent="0.35"/>
    <row r="66" s="344" customFormat="1" ht="20.399999999999999" x14ac:dyDescent="0.35"/>
    <row r="67" s="344" customFormat="1" ht="20.399999999999999" x14ac:dyDescent="0.35"/>
    <row r="68" s="344" customFormat="1" ht="20.399999999999999" x14ac:dyDescent="0.35"/>
    <row r="69" s="344" customFormat="1" ht="20.399999999999999" x14ac:dyDescent="0.35"/>
    <row r="70" s="344" customFormat="1" ht="20.399999999999999" x14ac:dyDescent="0.35"/>
    <row r="71" s="344" customFormat="1" ht="20.399999999999999" x14ac:dyDescent="0.35"/>
    <row r="72" s="344" customFormat="1" ht="20.399999999999999" x14ac:dyDescent="0.35"/>
    <row r="73" s="344" customFormat="1" ht="20.399999999999999" x14ac:dyDescent="0.35"/>
    <row r="74" s="344" customFormat="1" ht="20.399999999999999" x14ac:dyDescent="0.35"/>
    <row r="75" s="344" customFormat="1" ht="20.399999999999999" x14ac:dyDescent="0.35"/>
    <row r="76" s="344" customFormat="1" ht="20.399999999999999" x14ac:dyDescent="0.35"/>
    <row r="77" s="344" customFormat="1" ht="20.399999999999999" x14ac:dyDescent="0.35"/>
    <row r="78" s="344" customFormat="1" ht="20.399999999999999" x14ac:dyDescent="0.35"/>
    <row r="79" s="344" customFormat="1" ht="20.399999999999999" x14ac:dyDescent="0.35"/>
    <row r="80" s="344" customFormat="1" ht="20.399999999999999" x14ac:dyDescent="0.35"/>
    <row r="81" s="344" customFormat="1" ht="20.399999999999999" x14ac:dyDescent="0.35"/>
    <row r="82" s="344" customFormat="1" ht="20.399999999999999" x14ac:dyDescent="0.35"/>
    <row r="83" s="344" customFormat="1" ht="20.399999999999999" x14ac:dyDescent="0.35"/>
    <row r="84" s="344" customFormat="1" ht="20.399999999999999" x14ac:dyDescent="0.35"/>
    <row r="85" s="344" customFormat="1" ht="20.399999999999999" x14ac:dyDescent="0.35"/>
    <row r="86" s="344" customFormat="1" ht="20.399999999999999" x14ac:dyDescent="0.35"/>
    <row r="87" s="344" customFormat="1" ht="20.399999999999999" x14ac:dyDescent="0.35"/>
    <row r="88" s="344" customFormat="1" ht="20.399999999999999" x14ac:dyDescent="0.35"/>
    <row r="89" s="344" customFormat="1" ht="20.399999999999999" x14ac:dyDescent="0.35"/>
    <row r="90" s="344" customFormat="1" ht="20.399999999999999" x14ac:dyDescent="0.35"/>
    <row r="91" s="344" customFormat="1" ht="20.399999999999999" x14ac:dyDescent="0.35"/>
    <row r="92" s="344" customFormat="1" ht="20.399999999999999" x14ac:dyDescent="0.35"/>
    <row r="93" s="344" customFormat="1" ht="20.399999999999999" x14ac:dyDescent="0.35"/>
    <row r="94" s="344" customFormat="1" ht="20.399999999999999" x14ac:dyDescent="0.35"/>
    <row r="95" s="344" customFormat="1" ht="20.399999999999999" x14ac:dyDescent="0.35"/>
    <row r="96" s="344" customFormat="1" ht="20.399999999999999" x14ac:dyDescent="0.35"/>
    <row r="97" s="344" customFormat="1" ht="20.399999999999999" x14ac:dyDescent="0.35"/>
    <row r="98" s="344" customFormat="1" ht="20.399999999999999" x14ac:dyDescent="0.35"/>
    <row r="99" s="213" customFormat="1" x14ac:dyDescent="0.25"/>
    <row r="100" s="213" customFormat="1" x14ac:dyDescent="0.25"/>
    <row r="101" s="213" customFormat="1" x14ac:dyDescent="0.25"/>
    <row r="102" s="213" customFormat="1" x14ac:dyDescent="0.25"/>
    <row r="103" s="213" customFormat="1" x14ac:dyDescent="0.25"/>
    <row r="104" s="213" customFormat="1" x14ac:dyDescent="0.25"/>
    <row r="105" s="213" customFormat="1" x14ac:dyDescent="0.25"/>
    <row r="106" s="213" customFormat="1" x14ac:dyDescent="0.25"/>
    <row r="107" s="213" customFormat="1" x14ac:dyDescent="0.25"/>
    <row r="108" s="213" customFormat="1" x14ac:dyDescent="0.25"/>
  </sheetData>
  <mergeCells count="26">
    <mergeCell ref="I5:J5"/>
    <mergeCell ref="G35:J35"/>
    <mergeCell ref="G36:J36"/>
    <mergeCell ref="G37:J37"/>
    <mergeCell ref="G39:J39"/>
    <mergeCell ref="G21:J21"/>
    <mergeCell ref="G22:J22"/>
    <mergeCell ref="G23:J23"/>
    <mergeCell ref="G24:J24"/>
    <mergeCell ref="G25:J25"/>
    <mergeCell ref="G26:J26"/>
    <mergeCell ref="G12:J12"/>
    <mergeCell ref="G13:J13"/>
    <mergeCell ref="G16:J16"/>
    <mergeCell ref="G17:J17"/>
    <mergeCell ref="G18:J18"/>
    <mergeCell ref="G19:J19"/>
    <mergeCell ref="G14:J14"/>
    <mergeCell ref="G40:J40"/>
    <mergeCell ref="G41:J41"/>
    <mergeCell ref="G28:J28"/>
    <mergeCell ref="G30:J30"/>
    <mergeCell ref="G31:J31"/>
    <mergeCell ref="G32:J32"/>
    <mergeCell ref="G33:J33"/>
    <mergeCell ref="G34:J34"/>
  </mergeCells>
  <pageMargins left="0.23622047244094491" right="0.23622047244094491" top="0.63" bottom="0.78740157480314965" header="0.31496062992125984" footer="0.31496062992125984"/>
  <pageSetup paperSize="9" scale="79" orientation="portrait" r:id="rId1"/>
  <rowBreaks count="1" manualBreakCount="1">
    <brk id="44" min="1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W33"/>
  <sheetViews>
    <sheetView view="pageBreakPreview" zoomScaleNormal="100" zoomScaleSheetLayoutView="100" workbookViewId="0">
      <selection activeCell="Q10" sqref="Q10"/>
    </sheetView>
  </sheetViews>
  <sheetFormatPr baseColWidth="10" defaultRowHeight="14.4" x14ac:dyDescent="0.3"/>
  <cols>
    <col min="1" max="1" width="2.88671875" customWidth="1"/>
    <col min="2" max="2" width="4.109375" customWidth="1"/>
    <col min="3" max="3" width="2.6640625" style="194" customWidth="1"/>
    <col min="4" max="4" width="16.5546875" customWidth="1"/>
    <col min="5" max="5" width="30.6640625" bestFit="1" customWidth="1"/>
    <col min="6" max="6" width="21.6640625" bestFit="1" customWidth="1"/>
    <col min="7" max="7" width="14" customWidth="1"/>
    <col min="8" max="8" width="6" customWidth="1"/>
    <col min="9" max="9" width="7.33203125" customWidth="1"/>
    <col min="10" max="10" width="7.88671875" customWidth="1"/>
    <col min="11" max="11" width="12.33203125" bestFit="1" customWidth="1"/>
    <col min="12" max="12" width="3" customWidth="1"/>
    <col min="13" max="13" width="14.44140625" bestFit="1" customWidth="1"/>
    <col min="14" max="14" width="17.88671875" customWidth="1"/>
    <col min="15" max="15" width="3" customWidth="1"/>
    <col min="16" max="16" width="9.109375" customWidth="1"/>
    <col min="17" max="17" width="5.6640625" customWidth="1"/>
    <col min="18" max="18" width="4.88671875" customWidth="1"/>
    <col min="19" max="19" width="22.88671875" customWidth="1"/>
    <col min="20" max="20" width="7.33203125" customWidth="1"/>
    <col min="21" max="23" width="14.33203125" customWidth="1"/>
  </cols>
  <sheetData>
    <row r="2" spans="2:23" x14ac:dyDescent="0.3"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2:23" ht="24.6" x14ac:dyDescent="0.4">
      <c r="B3" s="30"/>
      <c r="C3" s="195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91" t="s">
        <v>285</v>
      </c>
      <c r="Q3" s="30"/>
      <c r="R3" s="30"/>
      <c r="S3" s="30"/>
      <c r="T3" s="30"/>
      <c r="U3" s="30"/>
      <c r="V3" s="30"/>
    </row>
    <row r="4" spans="2:23" ht="24.6" x14ac:dyDescent="0.4">
      <c r="B4" s="30"/>
      <c r="C4" s="195"/>
      <c r="D4" s="30"/>
      <c r="E4" s="30"/>
      <c r="F4" s="30"/>
      <c r="G4" s="30"/>
      <c r="H4" s="30"/>
      <c r="I4" s="30"/>
      <c r="J4" s="30"/>
      <c r="K4" s="30"/>
      <c r="L4" s="191"/>
      <c r="M4" s="30"/>
      <c r="N4" s="30"/>
      <c r="O4" s="30"/>
      <c r="P4" s="191" t="str">
        <f>PLAYBOOK!F4</f>
        <v>Version: 2025-WEB Blanko</v>
      </c>
      <c r="Q4" s="30"/>
      <c r="R4" s="30"/>
      <c r="S4" s="30"/>
      <c r="T4" s="30"/>
      <c r="U4" s="30"/>
      <c r="V4" s="30"/>
    </row>
    <row r="5" spans="2:23" x14ac:dyDescent="0.3">
      <c r="B5" s="30"/>
      <c r="C5" s="195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2:23" x14ac:dyDescent="0.3">
      <c r="B6" s="30"/>
      <c r="C6" s="195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2:23" ht="17.399999999999999" x14ac:dyDescent="0.3">
      <c r="B7" s="30"/>
      <c r="C7" s="196"/>
      <c r="D7" s="30"/>
      <c r="E7" s="30"/>
      <c r="F7" s="116"/>
      <c r="G7" s="116"/>
      <c r="H7" s="116"/>
      <c r="I7" s="117"/>
      <c r="J7" s="117"/>
      <c r="K7" s="116"/>
      <c r="L7" s="116"/>
      <c r="M7" s="117"/>
      <c r="N7" s="190"/>
      <c r="O7" s="190"/>
      <c r="P7" s="30"/>
      <c r="Q7" s="30"/>
      <c r="R7" s="30"/>
      <c r="S7" s="30"/>
      <c r="T7" s="30"/>
      <c r="U7" s="30"/>
      <c r="V7" s="30"/>
      <c r="W7" s="30"/>
    </row>
    <row r="8" spans="2:23" s="193" customFormat="1" ht="17.399999999999999" x14ac:dyDescent="0.3">
      <c r="B8" s="200" t="str">
        <f>'03 Spezifikationsliste'!S37</f>
        <v>Datenbank für die automatisierte Konfiguration der Spezifikationsliste</v>
      </c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</row>
    <row r="9" spans="2:23" s="193" customFormat="1" x14ac:dyDescent="0.3">
      <c r="B9" s="203" t="str">
        <f>'03 Spezifikationsliste'!S38</f>
        <v>#</v>
      </c>
      <c r="C9" s="204">
        <f>'03 Spezifikationsliste'!T38</f>
        <v>0</v>
      </c>
      <c r="D9" s="201">
        <f>'03 Spezifikationsliste'!U38</f>
        <v>1</v>
      </c>
      <c r="E9" s="201">
        <f>'03 Spezifikationsliste'!V38</f>
        <v>2</v>
      </c>
      <c r="F9" s="201">
        <f>'03 Spezifikationsliste'!W38</f>
        <v>3</v>
      </c>
      <c r="G9" s="201">
        <f>'03 Spezifikationsliste'!X38</f>
        <v>4</v>
      </c>
      <c r="H9" s="201">
        <f>'03 Spezifikationsliste'!Y38</f>
        <v>5</v>
      </c>
      <c r="I9" s="201">
        <f>'03 Spezifikationsliste'!Z38</f>
        <v>6</v>
      </c>
      <c r="J9" s="201">
        <f>'03 Spezifikationsliste'!AA38</f>
        <v>7</v>
      </c>
      <c r="K9" s="201">
        <f>'03 Spezifikationsliste'!AB38</f>
        <v>8</v>
      </c>
      <c r="L9" s="201">
        <f>'03 Spezifikationsliste'!AC38</f>
        <v>9</v>
      </c>
      <c r="M9" s="201">
        <f>'03 Spezifikationsliste'!AD38</f>
        <v>10</v>
      </c>
      <c r="N9" s="201">
        <f>'03 Spezifikationsliste'!AE38</f>
        <v>11</v>
      </c>
      <c r="O9" s="201">
        <f>'03 Spezifikationsliste'!AF38</f>
        <v>12</v>
      </c>
      <c r="P9" s="201">
        <f>'03 Spezifikationsliste'!AG38</f>
        <v>13</v>
      </c>
      <c r="Q9" s="201">
        <f>'03 Spezifikationsliste'!AH38</f>
        <v>14</v>
      </c>
      <c r="R9" s="201">
        <f>'03 Spezifikationsliste'!AI38</f>
        <v>15</v>
      </c>
      <c r="S9" s="201">
        <f>'03 Spezifikationsliste'!AJ38</f>
        <v>16</v>
      </c>
      <c r="T9" s="201">
        <f>'03 Spezifikationsliste'!AK38</f>
        <v>17</v>
      </c>
      <c r="U9" s="201">
        <f>'03 Spezifikationsliste'!AL38</f>
        <v>18</v>
      </c>
      <c r="V9" s="201">
        <f>'03 Spezifikationsliste'!AM38</f>
        <v>19</v>
      </c>
      <c r="W9" s="201">
        <f>'03 Spezifikationsliste'!AN38</f>
        <v>20</v>
      </c>
    </row>
    <row r="10" spans="2:23" s="199" customFormat="1" x14ac:dyDescent="0.3">
      <c r="B10" s="204">
        <f>'03 Spezifikationsliste'!S39</f>
        <v>0</v>
      </c>
      <c r="C10" s="204" t="str">
        <f>'03 Spezifikationsliste'!T39</f>
        <v>Playbook Bez.</v>
      </c>
      <c r="D10" s="201" t="str">
        <f>'03 Spezifikationsliste'!U39</f>
        <v>Rahmen</v>
      </c>
      <c r="E10" s="201" t="str">
        <f>'03 Spezifikationsliste'!V39</f>
        <v>Rohrsatz Rahmenbauer Info</v>
      </c>
      <c r="F10" s="201" t="str">
        <f>'03 Spezifikationsliste'!W39</f>
        <v>Gabel INTERN</v>
      </c>
      <c r="G10" s="202" t="str">
        <f>'03 Spezifikationsliste'!X39</f>
        <v>Steuerlager</v>
      </c>
      <c r="H10" s="202" t="str">
        <f>'03 Spezifikationsliste'!Y39</f>
        <v>Stütze</v>
      </c>
      <c r="I10" s="201" t="str">
        <f>'03 Spezifikationsliste'!Z39</f>
        <v>Lager</v>
      </c>
      <c r="J10" s="201" t="str">
        <f>'03 Spezifikationsliste'!AA39</f>
        <v>Zugf.</v>
      </c>
      <c r="K10" s="202">
        <f>'03 Spezifikationsliste'!AB39</f>
        <v>0</v>
      </c>
      <c r="L10" s="202">
        <f>'03 Spezifikationsliste'!AC39</f>
        <v>0</v>
      </c>
      <c r="M10" s="201" t="str">
        <f>'03 Spezifikationsliste'!AD39</f>
        <v>Sattelkl.</v>
      </c>
      <c r="N10" s="201" t="str">
        <f>'03 Spezifikationsliste'!AE39</f>
        <v>Info</v>
      </c>
      <c r="O10" s="202">
        <f>'03 Spezifikationsliste'!AF39</f>
        <v>0</v>
      </c>
      <c r="P10" s="201" t="str">
        <f>'03 Spezifikationsliste'!AG39</f>
        <v>VK 2016</v>
      </c>
      <c r="Q10" s="201" t="str">
        <f>'03 Spezifikationsliste'!AH39</f>
        <v>Versand</v>
      </c>
      <c r="R10" s="201" t="str">
        <f>'03 Spezifikationsliste'!AI39</f>
        <v>schneiden</v>
      </c>
      <c r="S10" s="201" t="str">
        <f>'03 Spezifikationsliste'!AJ39</f>
        <v>Gabel KD Kommunikation</v>
      </c>
      <c r="T10" s="201" t="str">
        <f>'03 Spezifikationsliste'!AK39</f>
        <v xml:space="preserve">Gabelgewicht </v>
      </c>
      <c r="U10" s="201" t="str">
        <f>'03 Spezifikationsliste'!AL39</f>
        <v>Ausfallende</v>
      </c>
      <c r="V10" s="202" t="str">
        <f>'03 Spezifikationsliste'!AM39</f>
        <v>Grammatur</v>
      </c>
      <c r="W10" s="202" t="str">
        <f>'03 Spezifikationsliste'!AN39</f>
        <v>Material</v>
      </c>
    </row>
    <row r="11" spans="2:23" s="199" customFormat="1" x14ac:dyDescent="0.3">
      <c r="B11" s="118">
        <f>'03 Spezifikationsliste'!S41</f>
        <v>1</v>
      </c>
      <c r="C11" s="118"/>
      <c r="D11" s="118" t="str">
        <f>'03 Spezifikationsliste'!U41</f>
        <v>Altissimo Road ACR</v>
      </c>
      <c r="E11" s="118" t="str">
        <f>'03 Spezifikationsliste'!V41</f>
        <v>Tailor-made - Carbon U D</v>
      </c>
      <c r="F11" s="118" t="str">
        <f>'03 Spezifikationsliste'!W41</f>
        <v>Univer Road SCR</v>
      </c>
      <c r="G11" s="118" t="str">
        <f>'03 Spezifikationsliste'!X41</f>
        <v>1.5 -1.5</v>
      </c>
      <c r="H11" s="493">
        <v>31.6</v>
      </c>
      <c r="I11" s="118" t="str">
        <f>'03 Spezifikationsliste'!Z41</f>
        <v>BB386</v>
      </c>
      <c r="J11" s="118" t="str">
        <f>'03 Spezifikationsliste'!AA41</f>
        <v>IZ</v>
      </c>
      <c r="K11" s="118" t="str">
        <f>'03 Spezifikationsliste'!AB41</f>
        <v>Altissimo Road ACR</v>
      </c>
      <c r="L11" s="118">
        <f>'03 Spezifikationsliste'!AC41</f>
        <v>0</v>
      </c>
      <c r="M11" s="118" t="str">
        <f>'03 Spezifikationsliste'!AD41</f>
        <v>Integrated</v>
      </c>
      <c r="N11" s="118">
        <f>'03 Spezifikationsliste'!AE41</f>
        <v>0</v>
      </c>
      <c r="O11" s="118">
        <f>'03 Spezifikationsliste'!AF41</f>
        <v>0</v>
      </c>
      <c r="P11" s="118">
        <f>'03 Spezifikationsliste'!AG41</f>
        <v>0</v>
      </c>
      <c r="Q11" s="118">
        <f>'03 Spezifikationsliste'!AH41</f>
        <v>0</v>
      </c>
      <c r="R11" s="118">
        <f>'03 Spezifikationsliste'!AI41</f>
        <v>0</v>
      </c>
      <c r="S11" s="118" t="str">
        <f>'03 Spezifikationsliste'!AJ41</f>
        <v>Pasculli  SL | SCR</v>
      </c>
      <c r="T11" s="118">
        <f>'03 Spezifikationsliste'!AK41</f>
        <v>0</v>
      </c>
      <c r="U11" s="118">
        <f>'03 Spezifikationsliste'!AL41</f>
        <v>0</v>
      </c>
      <c r="V11" s="118">
        <f>'03 Spezifikationsliste'!AM41</f>
        <v>0</v>
      </c>
      <c r="W11" s="118">
        <f>'03 Spezifikationsliste'!AN41</f>
        <v>0</v>
      </c>
    </row>
    <row r="12" spans="2:23" x14ac:dyDescent="0.3">
      <c r="B12" s="118">
        <f>'03 Spezifikationsliste'!S43</f>
        <v>3</v>
      </c>
      <c r="C12" s="197" t="str">
        <f>'03 Spezifikationsliste'!T43</f>
        <v>Mercatello ACR</v>
      </c>
      <c r="D12" s="118" t="str">
        <f>'03 Spezifikationsliste'!U43</f>
        <v>Mercatello ACR</v>
      </c>
      <c r="E12" s="118" t="str">
        <f>'03 Spezifikationsliste'!V43</f>
        <v>Tailor-made - Carbon U D</v>
      </c>
      <c r="F12" s="118" t="str">
        <f>'03 Spezifikationsliste'!W43</f>
        <v>Road Aero CM87 SCR | U D</v>
      </c>
      <c r="G12" s="118" t="str">
        <f>'03 Spezifikationsliste'!X43</f>
        <v>1.5 -1.5</v>
      </c>
      <c r="H12" s="118" t="str">
        <f>'03 Spezifikationsliste'!Y43</f>
        <v>Aero</v>
      </c>
      <c r="I12" s="118" t="str">
        <f>'03 Spezifikationsliste'!Z43</f>
        <v>PF30</v>
      </c>
      <c r="J12" s="118" t="str">
        <f>'03 Spezifikationsliste'!AA43</f>
        <v>SCR</v>
      </c>
      <c r="K12" s="118" t="str">
        <f>'03 Spezifikationsliste'!AB43</f>
        <v>Mercatello ACR</v>
      </c>
      <c r="L12" s="118">
        <f>'03 Spezifikationsliste'!AC43</f>
        <v>0</v>
      </c>
      <c r="M12" s="118" t="str">
        <f>'03 Spezifikationsliste'!AD43</f>
        <v>Integrated</v>
      </c>
      <c r="N12" s="118">
        <f>'03 Spezifikationsliste'!AE43</f>
        <v>0</v>
      </c>
      <c r="O12" s="118">
        <f>'03 Spezifikationsliste'!AF43</f>
        <v>0</v>
      </c>
      <c r="P12" s="118">
        <f>'03 Spezifikationsliste'!AG43</f>
        <v>0</v>
      </c>
      <c r="Q12" s="118">
        <f>'03 Spezifikationsliste'!AH43</f>
        <v>0</v>
      </c>
      <c r="R12" s="118">
        <f>'03 Spezifikationsliste'!AI43</f>
        <v>0</v>
      </c>
      <c r="S12" s="118" t="str">
        <f>'03 Spezifikationsliste'!AJ43</f>
        <v>Pasculli Aero SL | SCR</v>
      </c>
      <c r="T12" s="118">
        <f>'03 Spezifikationsliste'!AK43</f>
        <v>0</v>
      </c>
      <c r="U12" s="118">
        <f>'03 Spezifikationsliste'!AL43</f>
        <v>0</v>
      </c>
      <c r="V12" s="118">
        <f>'03 Spezifikationsliste'!AM43</f>
        <v>0</v>
      </c>
      <c r="W12" s="118">
        <f>'03 Spezifikationsliste'!AN43</f>
        <v>0</v>
      </c>
    </row>
    <row r="13" spans="2:23" x14ac:dyDescent="0.3">
      <c r="B13" s="118">
        <v>3</v>
      </c>
      <c r="C13" s="197"/>
      <c r="D13" s="118" t="s">
        <v>373</v>
      </c>
      <c r="E13" s="118" t="str">
        <f>'03 Spezifikationsliste'!V44</f>
        <v>Tailor-made - Carbon 3 K</v>
      </c>
      <c r="F13" s="118" t="s">
        <v>374</v>
      </c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</row>
    <row r="14" spans="2:23" x14ac:dyDescent="0.3">
      <c r="B14" s="118">
        <f>'03 Spezifikationsliste'!S44</f>
        <v>4</v>
      </c>
      <c r="C14" s="197" t="str">
        <f>'03 Spezifikationsliste'!T44</f>
        <v xml:space="preserve">Tomarlo Road ACR </v>
      </c>
      <c r="D14" s="118" t="str">
        <f>'03 Spezifikationsliste'!U44</f>
        <v xml:space="preserve">Tomarlo Road ACR </v>
      </c>
      <c r="E14" s="118" t="str">
        <f>'03 Spezifikationsliste'!V45</f>
        <v>Tailor-made - Carbon 3 K</v>
      </c>
      <c r="F14" s="118" t="str">
        <f>'03 Spezifikationsliste'!W44</f>
        <v>Road SCR | U D</v>
      </c>
      <c r="G14" s="118" t="str">
        <f>'03 Spezifikationsliste'!X44</f>
        <v>1.5 - 1.5</v>
      </c>
      <c r="H14" s="118" t="str">
        <f>'03 Spezifikationsliste'!Y44</f>
        <v>31.6</v>
      </c>
      <c r="I14" s="118" t="str">
        <f>'03 Spezifikationsliste'!Z44</f>
        <v>PF30</v>
      </c>
      <c r="J14" s="118" t="str">
        <f>'03 Spezifikationsliste'!AA44</f>
        <v>SCR</v>
      </c>
      <c r="K14" s="118" t="str">
        <f>'03 Spezifikationsliste'!AB44</f>
        <v xml:space="preserve">Tomarlo Road ACR </v>
      </c>
      <c r="L14" s="118">
        <f>'03 Spezifikationsliste'!AC44</f>
        <v>0</v>
      </c>
      <c r="M14" s="118" t="str">
        <f>'03 Spezifikationsliste'!AD44</f>
        <v>Integrated</v>
      </c>
      <c r="N14" s="118">
        <f>'03 Spezifikationsliste'!AE44</f>
        <v>0</v>
      </c>
      <c r="O14" s="118">
        <f>'03 Spezifikationsliste'!AF44</f>
        <v>0</v>
      </c>
      <c r="P14" s="118">
        <f>'03 Spezifikationsliste'!AG44</f>
        <v>0</v>
      </c>
      <c r="Q14" s="118">
        <f>'03 Spezifikationsliste'!AH44</f>
        <v>0</v>
      </c>
      <c r="R14" s="118">
        <f>'03 Spezifikationsliste'!AI44</f>
        <v>0</v>
      </c>
      <c r="S14" s="118" t="str">
        <f>'03 Spezifikationsliste'!AJ44</f>
        <v>Pasculli  SL | SCR</v>
      </c>
      <c r="T14" s="118">
        <f>'03 Spezifikationsliste'!AK44</f>
        <v>0</v>
      </c>
      <c r="U14" s="118">
        <f>'03 Spezifikationsliste'!AL44</f>
        <v>0</v>
      </c>
      <c r="V14" s="118">
        <f>'03 Spezifikationsliste'!AM44</f>
        <v>0</v>
      </c>
      <c r="W14" s="118">
        <f>'03 Spezifikationsliste'!AN44</f>
        <v>0</v>
      </c>
    </row>
    <row r="15" spans="2:23" x14ac:dyDescent="0.3">
      <c r="B15" s="118">
        <f>'03 Spezifikationsliste'!S45</f>
        <v>5</v>
      </c>
      <c r="C15" s="197" t="str">
        <f>'03 Spezifikationsliste'!T45</f>
        <v>Tomarlo Road RIM</v>
      </c>
      <c r="D15" s="118" t="str">
        <f>'03 Spezifikationsliste'!U45</f>
        <v>Tomarlo Road RIM</v>
      </c>
      <c r="E15" s="118" t="str">
        <f>'03 Spezifikationsliste'!V45</f>
        <v>Tailor-made - Carbon 3 K</v>
      </c>
      <c r="F15" s="118" t="str">
        <f>'03 Spezifikationsliste'!W45</f>
        <v>Road KSC 032 3k Straight</v>
      </c>
      <c r="G15" s="118" t="str">
        <f>'03 Spezifikationsliste'!X45</f>
        <v xml:space="preserve">1.1/8 - 1.1/2 </v>
      </c>
      <c r="H15" s="118" t="str">
        <f>'03 Spezifikationsliste'!Y45</f>
        <v>31.6</v>
      </c>
      <c r="I15" s="118" t="str">
        <f>'03 Spezifikationsliste'!Z45</f>
        <v>PF30</v>
      </c>
      <c r="J15" s="118" t="str">
        <f>'03 Spezifikationsliste'!AA45</f>
        <v>IZ</v>
      </c>
      <c r="K15" s="118" t="str">
        <f>'03 Spezifikationsliste'!AB45</f>
        <v>Tomarlo Road RIM</v>
      </c>
      <c r="L15" s="118">
        <f>'03 Spezifikationsliste'!AC45</f>
        <v>0</v>
      </c>
      <c r="M15" s="118">
        <f>'03 Spezifikationsliste'!AD45</f>
        <v>34.9</v>
      </c>
      <c r="N15" s="118">
        <f>'03 Spezifikationsliste'!AE45</f>
        <v>0</v>
      </c>
      <c r="O15" s="118">
        <f>'03 Spezifikationsliste'!AF45</f>
        <v>0</v>
      </c>
      <c r="P15" s="118">
        <f>'03 Spezifikationsliste'!AG45</f>
        <v>0</v>
      </c>
      <c r="Q15" s="118">
        <f>'03 Spezifikationsliste'!AH45</f>
        <v>0</v>
      </c>
      <c r="R15" s="118">
        <f>'03 Spezifikationsliste'!AI45</f>
        <v>0</v>
      </c>
      <c r="S15" s="118" t="str">
        <f>'03 Spezifikationsliste'!AJ45</f>
        <v>Pasciulli RIM Carbon</v>
      </c>
      <c r="T15" s="118">
        <f>'03 Spezifikationsliste'!AK45</f>
        <v>0</v>
      </c>
      <c r="U15" s="118">
        <f>'03 Spezifikationsliste'!AL45</f>
        <v>0</v>
      </c>
      <c r="V15" s="118">
        <f>'03 Spezifikationsliste'!AM45</f>
        <v>0</v>
      </c>
      <c r="W15" s="118">
        <f>'03 Spezifikationsliste'!AN45</f>
        <v>0</v>
      </c>
    </row>
    <row r="16" spans="2:23" x14ac:dyDescent="0.3">
      <c r="B16" s="118">
        <f>'03 Spezifikationsliste'!S46</f>
        <v>6</v>
      </c>
      <c r="C16" s="197" t="str">
        <f>'03 Spezifikationsliste'!T46</f>
        <v>Tomarlo Road DB</v>
      </c>
      <c r="D16" s="118" t="str">
        <f>'03 Spezifikationsliste'!U46</f>
        <v>Tomarlo Road DB</v>
      </c>
      <c r="E16" s="118" t="str">
        <f>'03 Spezifikationsliste'!V46</f>
        <v>Tailor-made - Carbon 3 K</v>
      </c>
      <c r="F16" s="118" t="str">
        <f>'03 Spezifikationsliste'!W46</f>
        <v>Road FO 396 DB | 3k</v>
      </c>
      <c r="G16" s="118" t="str">
        <f>'03 Spezifikationsliste'!X46</f>
        <v>1.1/8 - 1.1/2</v>
      </c>
      <c r="H16" s="118" t="str">
        <f>'03 Spezifikationsliste'!Y46</f>
        <v>31,6</v>
      </c>
      <c r="I16" s="118" t="str">
        <f>'03 Spezifikationsliste'!Z46</f>
        <v>PF30</v>
      </c>
      <c r="J16" s="118" t="str">
        <f>'03 Spezifikationsliste'!AA46</f>
        <v>IZ</v>
      </c>
      <c r="K16" s="118" t="str">
        <f>'03 Spezifikationsliste'!AB46</f>
        <v>Tomarlo Road DB</v>
      </c>
      <c r="L16" s="118">
        <f>'03 Spezifikationsliste'!AC46</f>
        <v>0</v>
      </c>
      <c r="M16" s="118">
        <f>'03 Spezifikationsliste'!AD46</f>
        <v>34.9</v>
      </c>
      <c r="N16" s="118">
        <f>'03 Spezifikationsliste'!AE46</f>
        <v>0</v>
      </c>
      <c r="O16" s="118">
        <f>'03 Spezifikationsliste'!AF46</f>
        <v>0</v>
      </c>
      <c r="P16" s="118">
        <f>'03 Spezifikationsliste'!AG46</f>
        <v>0</v>
      </c>
      <c r="Q16" s="118">
        <f>'03 Spezifikationsliste'!AH46</f>
        <v>0</v>
      </c>
      <c r="R16" s="118">
        <f>'03 Spezifikationsliste'!AI46</f>
        <v>0</v>
      </c>
      <c r="S16" s="118" t="str">
        <f>'03 Spezifikationsliste'!AJ46</f>
        <v>Pasculli DB Carbon</v>
      </c>
      <c r="T16" s="118">
        <f>'03 Spezifikationsliste'!AK46</f>
        <v>0</v>
      </c>
      <c r="U16" s="118">
        <f>'03 Spezifikationsliste'!AL46</f>
        <v>0</v>
      </c>
      <c r="V16" s="118">
        <f>'03 Spezifikationsliste'!AM46</f>
        <v>0</v>
      </c>
      <c r="W16" s="118">
        <f>'03 Spezifikationsliste'!AN46</f>
        <v>0</v>
      </c>
    </row>
    <row r="17" spans="2:23" x14ac:dyDescent="0.3">
      <c r="B17" s="118">
        <f>'03 Spezifikationsliste'!S47</f>
        <v>7</v>
      </c>
      <c r="C17" s="197" t="str">
        <f>'03 Spezifikationsliste'!T47</f>
        <v>Tomarlo ALL ACR</v>
      </c>
      <c r="D17" s="118" t="str">
        <f>'03 Spezifikationsliste'!U47</f>
        <v>Tomarlo ALL ACR</v>
      </c>
      <c r="E17" s="118" t="str">
        <f>'03 Spezifikationsliste'!V47</f>
        <v>Tailor-made - Carbon 3 K</v>
      </c>
      <c r="F17" s="118" t="str">
        <f>'03 Spezifikationsliste'!W47</f>
        <v>Gravel SRS | U D</v>
      </c>
      <c r="G17" s="118" t="str">
        <f>'03 Spezifikationsliste'!X47</f>
        <v>1.5 - 1.5</v>
      </c>
      <c r="H17" s="118" t="str">
        <f>'03 Spezifikationsliste'!Y47</f>
        <v>31.6</v>
      </c>
      <c r="I17" s="118" t="str">
        <f>'03 Spezifikationsliste'!Z47</f>
        <v>PF30</v>
      </c>
      <c r="J17" s="118" t="str">
        <f>'03 Spezifikationsliste'!AA47</f>
        <v>IZ</v>
      </c>
      <c r="K17" s="118" t="str">
        <f>'03 Spezifikationsliste'!AB47</f>
        <v>Tomarlo ALL ACR</v>
      </c>
      <c r="L17" s="118">
        <f>'03 Spezifikationsliste'!AC47</f>
        <v>0</v>
      </c>
      <c r="M17" s="118" t="str">
        <f>'03 Spezifikationsliste'!AD47</f>
        <v>Integrated</v>
      </c>
      <c r="N17" s="118">
        <f>'03 Spezifikationsliste'!AE47</f>
        <v>0</v>
      </c>
      <c r="O17" s="118">
        <f>'03 Spezifikationsliste'!AF47</f>
        <v>0</v>
      </c>
      <c r="P17" s="118">
        <f>'03 Spezifikationsliste'!AG47</f>
        <v>0</v>
      </c>
      <c r="Q17" s="118">
        <f>'03 Spezifikationsliste'!AH47</f>
        <v>0</v>
      </c>
      <c r="R17" s="118">
        <f>'03 Spezifikationsliste'!AI47</f>
        <v>0</v>
      </c>
      <c r="S17" s="118" t="str">
        <f>'03 Spezifikationsliste'!AJ47</f>
        <v>Pasculli DB Carbon Gravel</v>
      </c>
      <c r="T17" s="118">
        <f>'03 Spezifikationsliste'!AK47</f>
        <v>0</v>
      </c>
      <c r="U17" s="118">
        <f>'03 Spezifikationsliste'!AL47</f>
        <v>0</v>
      </c>
      <c r="V17" s="118">
        <f>'03 Spezifikationsliste'!AM47</f>
        <v>0</v>
      </c>
      <c r="W17" s="118">
        <f>'03 Spezifikationsliste'!AN47</f>
        <v>0</v>
      </c>
    </row>
    <row r="18" spans="2:23" x14ac:dyDescent="0.3">
      <c r="B18" s="118">
        <f>'03 Spezifikationsliste'!S48</f>
        <v>9</v>
      </c>
      <c r="C18" s="197" t="str">
        <f>'03 Spezifikationsliste'!T48</f>
        <v>Cremona ACR FK</v>
      </c>
      <c r="D18" s="118" t="str">
        <f>'03 Spezifikationsliste'!U48</f>
        <v>Cremona ACR FK</v>
      </c>
      <c r="E18" s="118" t="str">
        <f>'03 Spezifikationsliste'!V48</f>
        <v>Monocoque U D</v>
      </c>
      <c r="F18" s="118" t="str">
        <f>'03 Spezifikationsliste'!W48</f>
        <v>Road Aero CM87 ACR | U D</v>
      </c>
      <c r="G18" s="118" t="str">
        <f>'03 Spezifikationsliste'!X48</f>
        <v>1.5 -1.5</v>
      </c>
      <c r="H18" s="118" t="str">
        <f>'03 Spezifikationsliste'!Y48</f>
        <v>Aero</v>
      </c>
      <c r="I18" s="118" t="str">
        <f>'03 Spezifikationsliste'!Z48</f>
        <v>PFShim.</v>
      </c>
      <c r="J18" s="118" t="str">
        <f>'03 Spezifikationsliste'!AA48</f>
        <v>IZ</v>
      </c>
      <c r="K18" s="118" t="str">
        <f>'03 Spezifikationsliste'!AB48</f>
        <v>Cremona ACR FK</v>
      </c>
      <c r="L18" s="118">
        <f>'03 Spezifikationsliste'!AC48</f>
        <v>0</v>
      </c>
      <c r="M18" s="118" t="str">
        <f>'03 Spezifikationsliste'!AD48</f>
        <v>Integrated</v>
      </c>
      <c r="N18" s="118">
        <f>'03 Spezifikationsliste'!AE48</f>
        <v>0</v>
      </c>
      <c r="O18" s="118">
        <f>'03 Spezifikationsliste'!AF48</f>
        <v>0</v>
      </c>
      <c r="P18" s="118">
        <f>'03 Spezifikationsliste'!AG48</f>
        <v>0</v>
      </c>
      <c r="Q18" s="118">
        <f>'03 Spezifikationsliste'!AH48</f>
        <v>0</v>
      </c>
      <c r="R18" s="118">
        <f>'03 Spezifikationsliste'!AI48</f>
        <v>0</v>
      </c>
      <c r="S18" s="118" t="str">
        <f>'03 Spezifikationsliste'!AJ48</f>
        <v>Pasculli Aero SL | ACR</v>
      </c>
      <c r="T18" s="118">
        <f>'03 Spezifikationsliste'!AK48</f>
        <v>0</v>
      </c>
      <c r="U18" s="118">
        <f>'03 Spezifikationsliste'!AL48</f>
        <v>0</v>
      </c>
      <c r="V18" s="118">
        <f>'03 Spezifikationsliste'!AM48</f>
        <v>0</v>
      </c>
      <c r="W18" s="118">
        <f>'03 Spezifikationsliste'!AN48</f>
        <v>0</v>
      </c>
    </row>
    <row r="19" spans="2:23" x14ac:dyDescent="0.3">
      <c r="B19" s="118">
        <f>'03 Spezifikationsliste'!S49</f>
        <v>10</v>
      </c>
      <c r="C19" s="197" t="str">
        <f>'03 Spezifikationsliste'!T49</f>
        <v>Cremona SL ACR</v>
      </c>
      <c r="D19" s="118" t="str">
        <f>'03 Spezifikationsliste'!U49</f>
        <v>Cremona SL ACR</v>
      </c>
      <c r="E19" s="118" t="str">
        <f>'03 Spezifikationsliste'!V49</f>
        <v>Monocoque U D</v>
      </c>
      <c r="F19" s="118" t="str">
        <f>'03 Spezifikationsliste'!W49</f>
        <v>Road Aero TSO56-D SCR | U D</v>
      </c>
      <c r="G19" s="118" t="str">
        <f>'03 Spezifikationsliste'!X49</f>
        <v>1.5 -1.5</v>
      </c>
      <c r="H19" s="118" t="str">
        <f>'03 Spezifikationsliste'!Y49</f>
        <v>Aero</v>
      </c>
      <c r="I19" s="118" t="str">
        <f>'03 Spezifikationsliste'!Z49</f>
        <v>PFShim.</v>
      </c>
      <c r="J19" s="118" t="str">
        <f>'03 Spezifikationsliste'!AA49</f>
        <v>IZ</v>
      </c>
      <c r="K19" s="118" t="str">
        <f>'03 Spezifikationsliste'!AB49</f>
        <v>Cremona SL ACR</v>
      </c>
      <c r="L19" s="118">
        <f>'03 Spezifikationsliste'!AC49</f>
        <v>0</v>
      </c>
      <c r="M19" s="118" t="str">
        <f>'03 Spezifikationsliste'!AD49</f>
        <v>Integrated</v>
      </c>
      <c r="N19" s="118">
        <f>'03 Spezifikationsliste'!AE49</f>
        <v>0</v>
      </c>
      <c r="O19" s="118">
        <f>'03 Spezifikationsliste'!AF49</f>
        <v>0</v>
      </c>
      <c r="P19" s="118">
        <f>'03 Spezifikationsliste'!AG49</f>
        <v>0</v>
      </c>
      <c r="Q19" s="118">
        <f>'03 Spezifikationsliste'!AH49</f>
        <v>0</v>
      </c>
      <c r="R19" s="118">
        <f>'03 Spezifikationsliste'!AI49</f>
        <v>0</v>
      </c>
      <c r="S19" s="118" t="str">
        <f>'03 Spezifikationsliste'!AJ49</f>
        <v>Pasculli Aero SL | SCR</v>
      </c>
      <c r="T19" s="118">
        <f>'03 Spezifikationsliste'!AK49</f>
        <v>0</v>
      </c>
      <c r="U19" s="118">
        <f>'03 Spezifikationsliste'!AL49</f>
        <v>0</v>
      </c>
      <c r="V19" s="118">
        <f>'03 Spezifikationsliste'!AM49</f>
        <v>0</v>
      </c>
      <c r="W19" s="118">
        <f>'03 Spezifikationsliste'!AN49</f>
        <v>0</v>
      </c>
    </row>
    <row r="20" spans="2:23" x14ac:dyDescent="0.3">
      <c r="B20" s="118">
        <f>'03 Spezifikationsliste'!S50</f>
        <v>11</v>
      </c>
      <c r="C20" s="197" t="str">
        <f>'03 Spezifikationsliste'!T50</f>
        <v>Pradello DB</v>
      </c>
      <c r="D20" s="118" t="str">
        <f>'03 Spezifikationsliste'!U50</f>
        <v>Pradello DB</v>
      </c>
      <c r="E20" s="118" t="str">
        <f>'03 Spezifikationsliste'!V50</f>
        <v>Monocoque U D</v>
      </c>
      <c r="F20" s="118" t="str">
        <f>'03 Spezifikationsliste'!W50</f>
        <v>Road ID31 Carbon DB</v>
      </c>
      <c r="G20" s="118" t="str">
        <f>'03 Spezifikationsliste'!X50</f>
        <v xml:space="preserve">1.1/8 - 1.1/4 </v>
      </c>
      <c r="H20" s="118" t="str">
        <f>'03 Spezifikationsliste'!Y50</f>
        <v>27.2</v>
      </c>
      <c r="I20" s="118" t="str">
        <f>'03 Spezifikationsliste'!Z50</f>
        <v>PFShim.</v>
      </c>
      <c r="J20" s="118" t="str">
        <f>'03 Spezifikationsliste'!AA50</f>
        <v>IZ</v>
      </c>
      <c r="K20" s="118" t="str">
        <f>'03 Spezifikationsliste'!AB50</f>
        <v>Pradello DB</v>
      </c>
      <c r="L20" s="118">
        <f>'03 Spezifikationsliste'!AC50</f>
        <v>0</v>
      </c>
      <c r="M20" s="118" t="str">
        <f>'03 Spezifikationsliste'!AD50</f>
        <v xml:space="preserve"> 31.8</v>
      </c>
      <c r="N20" s="118">
        <f>'03 Spezifikationsliste'!AE50</f>
        <v>0</v>
      </c>
      <c r="O20" s="118">
        <f>'03 Spezifikationsliste'!AF50</f>
        <v>0</v>
      </c>
      <c r="P20" s="118">
        <f>'03 Spezifikationsliste'!AG50</f>
        <v>0</v>
      </c>
      <c r="Q20" s="118">
        <f>'03 Spezifikationsliste'!AH50</f>
        <v>0</v>
      </c>
      <c r="R20" s="118">
        <f>'03 Spezifikationsliste'!AI50</f>
        <v>0</v>
      </c>
      <c r="S20" s="118" t="str">
        <f>'03 Spezifikationsliste'!AJ50</f>
        <v>Pasculli Carbon Light DB</v>
      </c>
      <c r="T20" s="118">
        <f>'03 Spezifikationsliste'!AK50</f>
        <v>0</v>
      </c>
      <c r="U20" s="118">
        <f>'03 Spezifikationsliste'!AL50</f>
        <v>0</v>
      </c>
      <c r="V20" s="118">
        <f>'03 Spezifikationsliste'!AM50</f>
        <v>0</v>
      </c>
      <c r="W20" s="118">
        <f>'03 Spezifikationsliste'!AN50</f>
        <v>0</v>
      </c>
    </row>
    <row r="21" spans="2:23" x14ac:dyDescent="0.3">
      <c r="B21" s="118">
        <f>'03 Spezifikationsliste'!S51</f>
        <v>12</v>
      </c>
      <c r="C21" s="197" t="str">
        <f>'03 Spezifikationsliste'!T51</f>
        <v>Pradello</v>
      </c>
      <c r="D21" s="118" t="str">
        <f>'03 Spezifikationsliste'!U51</f>
        <v>Pradello</v>
      </c>
      <c r="E21" s="118" t="str">
        <f>'03 Spezifikationsliste'!V51</f>
        <v>Monocoque U D</v>
      </c>
      <c r="F21" s="118" t="str">
        <f>'03 Spezifikationsliste'!W51</f>
        <v>Road ID30 Carbon RIM</v>
      </c>
      <c r="G21" s="118" t="str">
        <f>'03 Spezifikationsliste'!X51</f>
        <v xml:space="preserve">1.1/8 - 1.1/4 </v>
      </c>
      <c r="H21" s="118" t="str">
        <f>'03 Spezifikationsliste'!Y51</f>
        <v>27.2</v>
      </c>
      <c r="I21" s="118" t="str">
        <f>'03 Spezifikationsliste'!Z51</f>
        <v>PFShim.</v>
      </c>
      <c r="J21" s="118" t="str">
        <f>'03 Spezifikationsliste'!AA51</f>
        <v>IZ</v>
      </c>
      <c r="K21" s="118" t="str">
        <f>'03 Spezifikationsliste'!AB51</f>
        <v>Pradello</v>
      </c>
      <c r="L21" s="118">
        <f>'03 Spezifikationsliste'!AC51</f>
        <v>0</v>
      </c>
      <c r="M21" s="118" t="str">
        <f>'03 Spezifikationsliste'!AD51</f>
        <v xml:space="preserve"> 31.8</v>
      </c>
      <c r="N21" s="118">
        <f>'03 Spezifikationsliste'!AE51</f>
        <v>0</v>
      </c>
      <c r="O21" s="118">
        <f>'03 Spezifikationsliste'!AF51</f>
        <v>0</v>
      </c>
      <c r="P21" s="118">
        <f>'03 Spezifikationsliste'!AG51</f>
        <v>0</v>
      </c>
      <c r="Q21" s="118">
        <f>'03 Spezifikationsliste'!AH51</f>
        <v>0</v>
      </c>
      <c r="R21" s="118">
        <f>'03 Spezifikationsliste'!AI51</f>
        <v>0</v>
      </c>
      <c r="S21" s="118" t="str">
        <f>'03 Spezifikationsliste'!AJ51</f>
        <v>Pasciulli Carbon Light RIM</v>
      </c>
      <c r="T21" s="118">
        <f>'03 Spezifikationsliste'!AK51</f>
        <v>0</v>
      </c>
      <c r="U21" s="118">
        <f>'03 Spezifikationsliste'!AL51</f>
        <v>0</v>
      </c>
      <c r="V21" s="118">
        <f>'03 Spezifikationsliste'!AM51</f>
        <v>0</v>
      </c>
      <c r="W21" s="118">
        <f>'03 Spezifikationsliste'!AN51</f>
        <v>0</v>
      </c>
    </row>
    <row r="22" spans="2:23" x14ac:dyDescent="0.3">
      <c r="B22" s="118">
        <f>'03 Spezifikationsliste'!S52</f>
        <v>13</v>
      </c>
      <c r="C22" s="197" t="str">
        <f>'03 Spezifikationsliste'!T52</f>
        <v>Pione ALL</v>
      </c>
      <c r="D22" s="118" t="str">
        <f>'03 Spezifikationsliste'!U52</f>
        <v>Pione ALL</v>
      </c>
      <c r="E22" s="118" t="str">
        <f>'03 Spezifikationsliste'!V52</f>
        <v>Monocoque U D</v>
      </c>
      <c r="F22" s="118" t="str">
        <f>'03 Spezifikationsliste'!W52</f>
        <v>Gravel ID 41 | U D</v>
      </c>
      <c r="G22" s="118" t="str">
        <f>'03 Spezifikationsliste'!X52</f>
        <v xml:space="preserve">1.1/8 - 1.1/2 </v>
      </c>
      <c r="H22" s="118" t="str">
        <f>'03 Spezifikationsliste'!Y52</f>
        <v>27.2</v>
      </c>
      <c r="I22" s="118" t="str">
        <f>'03 Spezifikationsliste'!Z52</f>
        <v>BSA</v>
      </c>
      <c r="J22" s="118" t="str">
        <f>'03 Spezifikationsliste'!AA52</f>
        <v>IZ</v>
      </c>
      <c r="K22" s="118" t="str">
        <f>'03 Spezifikationsliste'!AB52</f>
        <v>Pione ALL</v>
      </c>
      <c r="L22" s="118">
        <f>'03 Spezifikationsliste'!AC52</f>
        <v>0</v>
      </c>
      <c r="M22" s="118" t="str">
        <f>'03 Spezifikationsliste'!AD52</f>
        <v xml:space="preserve"> 31.8</v>
      </c>
      <c r="N22" s="118">
        <f>'03 Spezifikationsliste'!AE52</f>
        <v>0</v>
      </c>
      <c r="O22" s="118">
        <f>'03 Spezifikationsliste'!AF52</f>
        <v>0</v>
      </c>
      <c r="P22" s="118">
        <f>'03 Spezifikationsliste'!AG52</f>
        <v>0</v>
      </c>
      <c r="Q22" s="118">
        <f>'03 Spezifikationsliste'!AH52</f>
        <v>0</v>
      </c>
      <c r="R22" s="118">
        <f>'03 Spezifikationsliste'!AI52</f>
        <v>0</v>
      </c>
      <c r="S22" s="118" t="str">
        <f>'03 Spezifikationsliste'!AJ52</f>
        <v>Pasculli DB Carbon Gravel</v>
      </c>
      <c r="T22" s="118">
        <f>'03 Spezifikationsliste'!AK52</f>
        <v>0</v>
      </c>
      <c r="U22" s="118">
        <f>'03 Spezifikationsliste'!AL52</f>
        <v>0</v>
      </c>
      <c r="V22" s="118">
        <f>'03 Spezifikationsliste'!AM52</f>
        <v>0</v>
      </c>
      <c r="W22" s="118">
        <f>'03 Spezifikationsliste'!AN52</f>
        <v>0</v>
      </c>
    </row>
    <row r="23" spans="2:23" x14ac:dyDescent="0.3">
      <c r="B23" s="118">
        <f>'03 Spezifikationsliste'!S53</f>
        <v>14</v>
      </c>
      <c r="C23" s="197" t="str">
        <f>'03 Spezifikationsliste'!T53</f>
        <v>Lisore Gravel ACR</v>
      </c>
      <c r="D23" s="118" t="str">
        <f>'03 Spezifikationsliste'!U54</f>
        <v>Pianazze</v>
      </c>
      <c r="E23" s="118" t="str">
        <f>'03 Spezifikationsliste'!V54</f>
        <v>Tailor-made - Aluminium</v>
      </c>
      <c r="F23" s="118" t="str">
        <f>'03 Spezifikationsliste'!W54</f>
        <v>Road KSC 032 3k Straight</v>
      </c>
      <c r="G23" s="118" t="str">
        <f>'03 Spezifikationsliste'!X54</f>
        <v>1.1/8 - 1. 1/2</v>
      </c>
      <c r="H23" s="118" t="str">
        <f>'03 Spezifikationsliste'!Y54</f>
        <v>31.6</v>
      </c>
      <c r="I23" s="118" t="str">
        <f>'03 Spezifikationsliste'!Z54</f>
        <v>PF30</v>
      </c>
      <c r="J23" s="118" t="str">
        <f>'03 Spezifikationsliste'!AA54</f>
        <v>IZ</v>
      </c>
      <c r="K23" s="118" t="str">
        <f>'03 Spezifikationsliste'!AB54</f>
        <v>Pianazze</v>
      </c>
      <c r="L23" s="118">
        <f>'03 Spezifikationsliste'!AC54</f>
        <v>0</v>
      </c>
      <c r="M23" s="118" t="str">
        <f>'03 Spezifikationsliste'!AD54</f>
        <v>34.9</v>
      </c>
      <c r="N23" s="118">
        <f>'03 Spezifikationsliste'!AE54</f>
        <v>0</v>
      </c>
      <c r="O23" s="118">
        <f>'03 Spezifikationsliste'!AF54</f>
        <v>0</v>
      </c>
      <c r="P23" s="118">
        <f>'03 Spezifikationsliste'!AG54</f>
        <v>0</v>
      </c>
      <c r="Q23" s="118">
        <f>'03 Spezifikationsliste'!AH54</f>
        <v>0</v>
      </c>
      <c r="R23" s="118">
        <f>'03 Spezifikationsliste'!AI54</f>
        <v>0</v>
      </c>
      <c r="S23" s="118" t="str">
        <f>'03 Spezifikationsliste'!AJ54</f>
        <v>Pasciulli RIM Carbon</v>
      </c>
      <c r="T23" s="118">
        <f>'03 Spezifikationsliste'!AK54</f>
        <v>0</v>
      </c>
      <c r="U23" s="118">
        <f>'03 Spezifikationsliste'!AL54</f>
        <v>0</v>
      </c>
      <c r="V23" s="118">
        <f>'03 Spezifikationsliste'!AM54</f>
        <v>0</v>
      </c>
      <c r="W23" s="118">
        <f>'03 Spezifikationsliste'!AN54</f>
        <v>0</v>
      </c>
    </row>
    <row r="24" spans="2:23" x14ac:dyDescent="0.3">
      <c r="B24" s="118">
        <f>'03 Spezifikationsliste'!S54</f>
        <v>15</v>
      </c>
      <c r="C24" s="197" t="str">
        <f>'03 Spezifikationsliste'!T54</f>
        <v>Pianazze</v>
      </c>
      <c r="D24" s="118" t="e">
        <f>'03 Spezifikationsliste'!#REF!</f>
        <v>#REF!</v>
      </c>
      <c r="E24" s="118" t="e">
        <f>'03 Spezifikationsliste'!#REF!</f>
        <v>#REF!</v>
      </c>
      <c r="F24" s="118" t="e">
        <f>'03 Spezifikationsliste'!#REF!</f>
        <v>#REF!</v>
      </c>
      <c r="G24" s="118" t="e">
        <f>'03 Spezifikationsliste'!#REF!</f>
        <v>#REF!</v>
      </c>
      <c r="H24" s="118" t="e">
        <f>'03 Spezifikationsliste'!#REF!</f>
        <v>#REF!</v>
      </c>
      <c r="I24" s="118" t="e">
        <f>'03 Spezifikationsliste'!#REF!</f>
        <v>#REF!</v>
      </c>
      <c r="J24" s="118" t="e">
        <f>'03 Spezifikationsliste'!#REF!</f>
        <v>#REF!</v>
      </c>
      <c r="K24" s="118" t="e">
        <f>'03 Spezifikationsliste'!#REF!</f>
        <v>#REF!</v>
      </c>
      <c r="L24" s="118" t="e">
        <f>'03 Spezifikationsliste'!#REF!</f>
        <v>#REF!</v>
      </c>
      <c r="M24" s="118" t="e">
        <f>'03 Spezifikationsliste'!#REF!</f>
        <v>#REF!</v>
      </c>
      <c r="N24" s="118" t="e">
        <f>'03 Spezifikationsliste'!#REF!</f>
        <v>#REF!</v>
      </c>
      <c r="O24" s="118" t="e">
        <f>'03 Spezifikationsliste'!#REF!</f>
        <v>#REF!</v>
      </c>
      <c r="P24" s="118" t="e">
        <f>'03 Spezifikationsliste'!#REF!</f>
        <v>#REF!</v>
      </c>
      <c r="Q24" s="118" t="e">
        <f>'03 Spezifikationsliste'!#REF!</f>
        <v>#REF!</v>
      </c>
      <c r="R24" s="118" t="e">
        <f>'03 Spezifikationsliste'!#REF!</f>
        <v>#REF!</v>
      </c>
      <c r="S24" s="118" t="e">
        <f>'03 Spezifikationsliste'!#REF!</f>
        <v>#REF!</v>
      </c>
      <c r="T24" s="118" t="e">
        <f>'03 Spezifikationsliste'!#REF!</f>
        <v>#REF!</v>
      </c>
      <c r="U24" s="118" t="e">
        <f>'03 Spezifikationsliste'!#REF!</f>
        <v>#REF!</v>
      </c>
      <c r="V24" s="118" t="e">
        <f>'03 Spezifikationsliste'!#REF!</f>
        <v>#REF!</v>
      </c>
      <c r="W24" s="118" t="e">
        <f>'03 Spezifikationsliste'!#REF!</f>
        <v>#REF!</v>
      </c>
    </row>
    <row r="25" spans="2:23" x14ac:dyDescent="0.3">
      <c r="B25" s="118">
        <f>'03 Spezifikationsliste'!S55</f>
        <v>16</v>
      </c>
      <c r="C25" s="197" t="str">
        <f>'03 Spezifikationsliste'!T58</f>
        <v>Berlino</v>
      </c>
      <c r="D25" s="118" t="str">
        <f>'03 Spezifikationsliste'!U55</f>
        <v>Pianazze DB</v>
      </c>
      <c r="E25" s="118" t="str">
        <f>'03 Spezifikationsliste'!V55</f>
        <v>Tailor-made - Aluminium</v>
      </c>
      <c r="F25" s="118" t="str">
        <f>'03 Spezifikationsliste'!W55</f>
        <v>Road FO 396 DB | 3k</v>
      </c>
      <c r="G25" s="118" t="str">
        <f>'03 Spezifikationsliste'!X55</f>
        <v xml:space="preserve">1.1/8 - 1.1/2 </v>
      </c>
      <c r="H25" s="118" t="str">
        <f>'03 Spezifikationsliste'!Y55</f>
        <v>31.6</v>
      </c>
      <c r="I25" s="118" t="str">
        <f>'03 Spezifikationsliste'!Z55</f>
        <v>PF30</v>
      </c>
      <c r="J25" s="118" t="str">
        <f>'03 Spezifikationsliste'!AA55</f>
        <v>IZ</v>
      </c>
      <c r="K25" s="118" t="str">
        <f>'03 Spezifikationsliste'!AB55</f>
        <v>Pianazze DB</v>
      </c>
      <c r="L25" s="118">
        <f>'03 Spezifikationsliste'!AC55</f>
        <v>0</v>
      </c>
      <c r="M25" s="118" t="str">
        <f>'03 Spezifikationsliste'!AD55</f>
        <v>34.9</v>
      </c>
      <c r="N25" s="118">
        <f>'03 Spezifikationsliste'!AE55</f>
        <v>0</v>
      </c>
      <c r="O25" s="118">
        <f>'03 Spezifikationsliste'!AF55</f>
        <v>0</v>
      </c>
      <c r="P25" s="118">
        <f>'03 Spezifikationsliste'!AG55</f>
        <v>0</v>
      </c>
      <c r="Q25" s="118">
        <f>'03 Spezifikationsliste'!AH55</f>
        <v>0</v>
      </c>
      <c r="R25" s="118">
        <f>'03 Spezifikationsliste'!AI55</f>
        <v>0</v>
      </c>
      <c r="S25" s="118" t="str">
        <f>'03 Spezifikationsliste'!AJ55</f>
        <v>Pasculli DB Carbon</v>
      </c>
      <c r="T25" s="118">
        <f>'03 Spezifikationsliste'!AK55</f>
        <v>0</v>
      </c>
      <c r="U25" s="118">
        <f>'03 Spezifikationsliste'!AL55</f>
        <v>0</v>
      </c>
      <c r="V25" s="118">
        <f>'03 Spezifikationsliste'!AM55</f>
        <v>0</v>
      </c>
      <c r="W25" s="118">
        <f>'03 Spezifikationsliste'!AN55</f>
        <v>0</v>
      </c>
    </row>
    <row r="26" spans="2:23" x14ac:dyDescent="0.3">
      <c r="B26" s="118">
        <f>'03 Spezifikationsliste'!S56</f>
        <v>17</v>
      </c>
      <c r="C26" s="197" t="str">
        <f>'03 Spezifikationsliste'!T59</f>
        <v>PAS - 01</v>
      </c>
      <c r="D26" s="118" t="str">
        <f>'03 Spezifikationsliste'!U56</f>
        <v>Maiolo</v>
      </c>
      <c r="E26" s="118" t="str">
        <f>'03 Spezifikationsliste'!V56</f>
        <v>Tailor-made - Carbon 3 K</v>
      </c>
      <c r="F26" s="118" t="str">
        <f>'03 Spezifikationsliste'!W56</f>
        <v>ohne</v>
      </c>
      <c r="G26" s="118" t="str">
        <f>'03 Spezifikationsliste'!X56</f>
        <v xml:space="preserve">1.1/8 - 1.1/2 </v>
      </c>
      <c r="H26" s="118" t="str">
        <f>'03 Spezifikationsliste'!Y56</f>
        <v>31.6</v>
      </c>
      <c r="I26" s="118" t="str">
        <f>'03 Spezifikationsliste'!Z56</f>
        <v>PF30</v>
      </c>
      <c r="J26" s="118" t="str">
        <f>'03 Spezifikationsliste'!AA56</f>
        <v>IZ</v>
      </c>
      <c r="K26" s="118" t="str">
        <f>'03 Spezifikationsliste'!AB56</f>
        <v>Maiolo</v>
      </c>
      <c r="L26" s="118">
        <f>'03 Spezifikationsliste'!AC56</f>
        <v>0</v>
      </c>
      <c r="M26" s="118" t="str">
        <f>'03 Spezifikationsliste'!AD56</f>
        <v>34.9</v>
      </c>
      <c r="N26" s="118">
        <f>'03 Spezifikationsliste'!AE56</f>
        <v>0</v>
      </c>
      <c r="O26" s="118">
        <f>'03 Spezifikationsliste'!AF56</f>
        <v>0</v>
      </c>
      <c r="P26" s="118">
        <f>'03 Spezifikationsliste'!AG56</f>
        <v>0</v>
      </c>
      <c r="Q26" s="118">
        <f>'03 Spezifikationsliste'!AH56</f>
        <v>0</v>
      </c>
      <c r="R26" s="118">
        <f>'03 Spezifikationsliste'!AI56</f>
        <v>0</v>
      </c>
      <c r="S26" s="118" t="str">
        <f>'03 Spezifikationsliste'!AJ56</f>
        <v>ohne</v>
      </c>
      <c r="T26" s="118">
        <f>'03 Spezifikationsliste'!AK56</f>
        <v>0</v>
      </c>
      <c r="U26" s="118">
        <f>'03 Spezifikationsliste'!AL56</f>
        <v>0</v>
      </c>
      <c r="V26" s="118">
        <f>'03 Spezifikationsliste'!AM56</f>
        <v>0</v>
      </c>
      <c r="W26" s="118">
        <f>'03 Spezifikationsliste'!AN56</f>
        <v>0</v>
      </c>
    </row>
    <row r="27" spans="2:23" x14ac:dyDescent="0.3">
      <c r="B27" s="118">
        <f>'03 Spezifikationsliste'!S58</f>
        <v>19</v>
      </c>
      <c r="C27" s="197">
        <f>'03 Spezifikationsliste'!T60</f>
        <v>0</v>
      </c>
      <c r="D27" s="118" t="str">
        <f>'03 Spezifikationsliste'!U58</f>
        <v>Berlino</v>
      </c>
      <c r="E27" s="118" t="str">
        <f>'03 Spezifikationsliste'!V58</f>
        <v>Tailor-made - Aluminium</v>
      </c>
      <c r="F27" s="118" t="str">
        <f>'03 Spezifikationsliste'!W58</f>
        <v>Road KSC 032 3k Straight</v>
      </c>
      <c r="G27" s="118" t="str">
        <f>'03 Spezifikationsliste'!X58</f>
        <v>1.1/8- 1.1/2</v>
      </c>
      <c r="H27" s="118" t="str">
        <f>'03 Spezifikationsliste'!Y58</f>
        <v>31.6</v>
      </c>
      <c r="I27" s="118" t="str">
        <f>'03 Spezifikationsliste'!Z58</f>
        <v>PF30</v>
      </c>
      <c r="J27" s="118" t="str">
        <f>'03 Spezifikationsliste'!AA58</f>
        <v>IZ</v>
      </c>
      <c r="K27" s="118" t="str">
        <f>'03 Spezifikationsliste'!AB58</f>
        <v>Berlino</v>
      </c>
      <c r="L27" s="118">
        <f>'03 Spezifikationsliste'!AC58</f>
        <v>0</v>
      </c>
      <c r="M27" s="118" t="str">
        <f>'03 Spezifikationsliste'!AD58</f>
        <v>34.9</v>
      </c>
      <c r="N27" s="118">
        <f>'03 Spezifikationsliste'!AE58</f>
        <v>0</v>
      </c>
      <c r="O27" s="118">
        <f>'03 Spezifikationsliste'!AF58</f>
        <v>0</v>
      </c>
      <c r="P27" s="118">
        <f>'03 Spezifikationsliste'!AG58</f>
        <v>0</v>
      </c>
      <c r="Q27" s="118">
        <f>'03 Spezifikationsliste'!AH58</f>
        <v>0</v>
      </c>
      <c r="R27" s="118">
        <f>'03 Spezifikationsliste'!AI58</f>
        <v>0</v>
      </c>
      <c r="S27" s="118" t="str">
        <f>'03 Spezifikationsliste'!AJ58</f>
        <v>Pasciulli RIM Carbon</v>
      </c>
      <c r="T27" s="118">
        <f>'03 Spezifikationsliste'!AK58</f>
        <v>0</v>
      </c>
      <c r="U27" s="118">
        <f>'03 Spezifikationsliste'!AL58</f>
        <v>0</v>
      </c>
      <c r="V27" s="118">
        <f>'03 Spezifikationsliste'!AM58</f>
        <v>0</v>
      </c>
      <c r="W27" s="118">
        <f>'03 Spezifikationsliste'!AN58</f>
        <v>0</v>
      </c>
    </row>
    <row r="28" spans="2:23" x14ac:dyDescent="0.3">
      <c r="B28" s="118">
        <f>'03 Spezifikationsliste'!S59</f>
        <v>20</v>
      </c>
      <c r="C28" s="197" t="str">
        <f>'03 Spezifikationsliste'!T61</f>
        <v>Farrini</v>
      </c>
      <c r="D28" s="118" t="e">
        <f>'03 Spezifikationsliste'!#REF!</f>
        <v>#REF!</v>
      </c>
      <c r="E28" s="118" t="e">
        <f>'03 Spezifikationsliste'!#REF!</f>
        <v>#REF!</v>
      </c>
      <c r="F28" s="118" t="e">
        <f>'03 Spezifikationsliste'!#REF!</f>
        <v>#REF!</v>
      </c>
      <c r="G28" s="118" t="e">
        <f>'03 Spezifikationsliste'!#REF!</f>
        <v>#REF!</v>
      </c>
      <c r="H28" s="118" t="e">
        <f>'03 Spezifikationsliste'!#REF!</f>
        <v>#REF!</v>
      </c>
      <c r="I28" s="118" t="e">
        <f>'03 Spezifikationsliste'!#REF!</f>
        <v>#REF!</v>
      </c>
      <c r="J28" s="118" t="e">
        <f>'03 Spezifikationsliste'!#REF!</f>
        <v>#REF!</v>
      </c>
      <c r="K28" s="118" t="e">
        <f>'03 Spezifikationsliste'!#REF!</f>
        <v>#REF!</v>
      </c>
      <c r="L28" s="118" t="e">
        <f>'03 Spezifikationsliste'!#REF!</f>
        <v>#REF!</v>
      </c>
      <c r="M28" s="118" t="e">
        <f>'03 Spezifikationsliste'!#REF!</f>
        <v>#REF!</v>
      </c>
      <c r="N28" s="118" t="e">
        <f>'03 Spezifikationsliste'!#REF!</f>
        <v>#REF!</v>
      </c>
      <c r="O28" s="118" t="e">
        <f>'03 Spezifikationsliste'!#REF!</f>
        <v>#REF!</v>
      </c>
      <c r="P28" s="118" t="e">
        <f>'03 Spezifikationsliste'!#REF!</f>
        <v>#REF!</v>
      </c>
      <c r="Q28" s="118" t="e">
        <f>'03 Spezifikationsliste'!#REF!</f>
        <v>#REF!</v>
      </c>
      <c r="R28" s="118" t="e">
        <f>'03 Spezifikationsliste'!#REF!</f>
        <v>#REF!</v>
      </c>
      <c r="S28" s="118" t="e">
        <f>'03 Spezifikationsliste'!#REF!</f>
        <v>#REF!</v>
      </c>
      <c r="T28" s="118" t="e">
        <f>'03 Spezifikationsliste'!#REF!</f>
        <v>#REF!</v>
      </c>
      <c r="U28" s="118" t="e">
        <f>'03 Spezifikationsliste'!#REF!</f>
        <v>#REF!</v>
      </c>
      <c r="V28" s="118" t="e">
        <f>'03 Spezifikationsliste'!#REF!</f>
        <v>#REF!</v>
      </c>
      <c r="W28" s="118" t="e">
        <f>'03 Spezifikationsliste'!#REF!</f>
        <v>#REF!</v>
      </c>
    </row>
    <row r="29" spans="2:23" x14ac:dyDescent="0.3">
      <c r="B29" s="118">
        <f>'03 Spezifikationsliste'!S60</f>
        <v>21</v>
      </c>
      <c r="C29" s="197" t="str">
        <f>'03 Spezifikationsliste'!T62</f>
        <v>Bagnolo DB CX</v>
      </c>
      <c r="D29" s="118" t="str">
        <f>'03 Spezifikationsliste'!U59</f>
        <v>PAS - 01</v>
      </c>
      <c r="E29" s="118" t="str">
        <f>'03 Spezifikationsliste'!V59</f>
        <v>Aluminium - 5 Größen</v>
      </c>
      <c r="F29" s="118" t="str">
        <f>'03 Spezifikationsliste'!W59</f>
        <v>Gravel TSR075 | U D</v>
      </c>
      <c r="G29" s="118" t="str">
        <f>'03 Spezifikationsliste'!X59</f>
        <v>1.5 -1.5</v>
      </c>
      <c r="H29" s="118" t="str">
        <f>'03 Spezifikationsliste'!Y59</f>
        <v>27.2</v>
      </c>
      <c r="I29" s="118" t="str">
        <f>'03 Spezifikationsliste'!Z59</f>
        <v>BSA</v>
      </c>
      <c r="J29" s="118" t="str">
        <f>'03 Spezifikationsliste'!AA59</f>
        <v>SCR</v>
      </c>
      <c r="K29" s="118" t="str">
        <f>'03 Spezifikationsliste'!AB59</f>
        <v>PAS - 01</v>
      </c>
      <c r="L29" s="118">
        <f>'03 Spezifikationsliste'!AC59</f>
        <v>0</v>
      </c>
      <c r="M29" s="118" t="str">
        <f>'03 Spezifikationsliste'!AD59</f>
        <v xml:space="preserve"> 31.8</v>
      </c>
      <c r="N29" s="118">
        <f>'03 Spezifikationsliste'!AE59</f>
        <v>0</v>
      </c>
      <c r="O29" s="118">
        <f>'03 Spezifikationsliste'!AF59</f>
        <v>0</v>
      </c>
      <c r="P29" s="118">
        <f>'03 Spezifikationsliste'!AG59</f>
        <v>0</v>
      </c>
      <c r="Q29" s="118">
        <f>'03 Spezifikationsliste'!AH59</f>
        <v>0</v>
      </c>
      <c r="R29" s="118">
        <f>'03 Spezifikationsliste'!AI59</f>
        <v>0</v>
      </c>
      <c r="S29" s="118">
        <f>'03 Spezifikationsliste'!AJ59</f>
        <v>0</v>
      </c>
      <c r="T29" s="118">
        <f>'03 Spezifikationsliste'!AK59</f>
        <v>0</v>
      </c>
      <c r="U29" s="118">
        <f>'03 Spezifikationsliste'!AL59</f>
        <v>0</v>
      </c>
      <c r="V29" s="118">
        <f>'03 Spezifikationsliste'!AM59</f>
        <v>0</v>
      </c>
      <c r="W29" s="118">
        <f>'03 Spezifikationsliste'!AN59</f>
        <v>0</v>
      </c>
    </row>
    <row r="30" spans="2:23" x14ac:dyDescent="0.3">
      <c r="B30" s="118">
        <f>'03 Spezifikationsliste'!S61</f>
        <v>22</v>
      </c>
      <c r="C30" s="197">
        <f>'03 Spezifikationsliste'!T70</f>
        <v>0</v>
      </c>
      <c r="D30" s="118">
        <f>'03 Spezifikationsliste'!U60</f>
        <v>0</v>
      </c>
      <c r="E30" s="118">
        <f>'03 Spezifikationsliste'!V60</f>
        <v>0</v>
      </c>
      <c r="F30" s="118">
        <f>'03 Spezifikationsliste'!W60</f>
        <v>0</v>
      </c>
      <c r="G30" s="118">
        <f>'03 Spezifikationsliste'!X60</f>
        <v>0</v>
      </c>
      <c r="H30" s="118">
        <f>'03 Spezifikationsliste'!Y60</f>
        <v>0</v>
      </c>
      <c r="I30" s="118">
        <f>'03 Spezifikationsliste'!Z60</f>
        <v>0</v>
      </c>
      <c r="J30" s="118">
        <f>'03 Spezifikationsliste'!AA60</f>
        <v>0</v>
      </c>
      <c r="K30" s="118">
        <f>'03 Spezifikationsliste'!AB60</f>
        <v>0</v>
      </c>
      <c r="L30" s="118">
        <f>'03 Spezifikationsliste'!AC60</f>
        <v>0</v>
      </c>
      <c r="M30" s="118">
        <f>'03 Spezifikationsliste'!AD60</f>
        <v>0</v>
      </c>
      <c r="N30" s="118">
        <f>'03 Spezifikationsliste'!AE60</f>
        <v>0</v>
      </c>
      <c r="O30" s="118">
        <f>'03 Spezifikationsliste'!AF60</f>
        <v>0</v>
      </c>
      <c r="P30" s="118">
        <f>'03 Spezifikationsliste'!AG60</f>
        <v>0</v>
      </c>
      <c r="Q30" s="118">
        <f>'03 Spezifikationsliste'!AH60</f>
        <v>0</v>
      </c>
      <c r="R30" s="118">
        <f>'03 Spezifikationsliste'!AI60</f>
        <v>0</v>
      </c>
      <c r="S30" s="118">
        <f>'03 Spezifikationsliste'!AJ60</f>
        <v>0</v>
      </c>
      <c r="T30" s="118">
        <f>'03 Spezifikationsliste'!AK60</f>
        <v>0</v>
      </c>
      <c r="U30" s="118">
        <f>'03 Spezifikationsliste'!AL60</f>
        <v>0</v>
      </c>
      <c r="V30" s="118">
        <f>'03 Spezifikationsliste'!AM60</f>
        <v>0</v>
      </c>
      <c r="W30" s="118">
        <f>'03 Spezifikationsliste'!AN60</f>
        <v>0</v>
      </c>
    </row>
    <row r="31" spans="2:23" x14ac:dyDescent="0.3">
      <c r="B31" s="118">
        <f>'03 Spezifikationsliste'!S62</f>
        <v>23</v>
      </c>
      <c r="C31" s="197">
        <f>'03 Spezifikationsliste'!T100</f>
        <v>0</v>
      </c>
      <c r="D31" s="118" t="e">
        <f>'03 Spezifikationsliste'!#REF!</f>
        <v>#REF!</v>
      </c>
      <c r="E31" s="118" t="e">
        <f>'03 Spezifikationsliste'!#REF!</f>
        <v>#REF!</v>
      </c>
      <c r="F31" s="118" t="e">
        <f>'03 Spezifikationsliste'!#REF!</f>
        <v>#REF!</v>
      </c>
      <c r="G31" s="118" t="e">
        <f>'03 Spezifikationsliste'!#REF!</f>
        <v>#REF!</v>
      </c>
      <c r="H31" s="118" t="e">
        <f>'03 Spezifikationsliste'!#REF!</f>
        <v>#REF!</v>
      </c>
      <c r="I31" s="118" t="e">
        <f>'03 Spezifikationsliste'!#REF!</f>
        <v>#REF!</v>
      </c>
      <c r="J31" s="118" t="e">
        <f>'03 Spezifikationsliste'!#REF!</f>
        <v>#REF!</v>
      </c>
      <c r="K31" s="118" t="e">
        <f>'03 Spezifikationsliste'!#REF!</f>
        <v>#REF!</v>
      </c>
      <c r="L31" s="118" t="e">
        <f>'03 Spezifikationsliste'!#REF!</f>
        <v>#REF!</v>
      </c>
      <c r="M31" s="118" t="e">
        <f>'03 Spezifikationsliste'!#REF!</f>
        <v>#REF!</v>
      </c>
      <c r="N31" s="118" t="e">
        <f>'03 Spezifikationsliste'!#REF!</f>
        <v>#REF!</v>
      </c>
      <c r="O31" s="118" t="e">
        <f>'03 Spezifikationsliste'!#REF!</f>
        <v>#REF!</v>
      </c>
      <c r="P31" s="118" t="e">
        <f>'03 Spezifikationsliste'!#REF!</f>
        <v>#REF!</v>
      </c>
      <c r="Q31" s="118" t="e">
        <f>'03 Spezifikationsliste'!#REF!</f>
        <v>#REF!</v>
      </c>
      <c r="R31" s="118" t="e">
        <f>'03 Spezifikationsliste'!#REF!</f>
        <v>#REF!</v>
      </c>
      <c r="S31" s="118" t="e">
        <f>'03 Spezifikationsliste'!#REF!</f>
        <v>#REF!</v>
      </c>
      <c r="T31" s="118" t="e">
        <f>'03 Spezifikationsliste'!#REF!</f>
        <v>#REF!</v>
      </c>
      <c r="U31" s="118" t="e">
        <f>'03 Spezifikationsliste'!#REF!</f>
        <v>#REF!</v>
      </c>
      <c r="V31" s="118" t="e">
        <f>'03 Spezifikationsliste'!#REF!</f>
        <v>#REF!</v>
      </c>
      <c r="W31" s="118" t="e">
        <f>'03 Spezifikationsliste'!#REF!</f>
        <v>#REF!</v>
      </c>
    </row>
    <row r="32" spans="2:23" x14ac:dyDescent="0.3">
      <c r="B32" s="118">
        <f>'03 Spezifikationsliste'!S70</f>
        <v>30</v>
      </c>
      <c r="C32" s="197">
        <f>'03 Spezifikationsliste'!T101</f>
        <v>0</v>
      </c>
      <c r="D32" s="118">
        <f>'03 Spezifikationsliste'!U68</f>
        <v>0</v>
      </c>
      <c r="E32" s="118">
        <f>'03 Spezifikationsliste'!V68</f>
        <v>0</v>
      </c>
      <c r="F32" s="118">
        <f>'03 Spezifikationsliste'!W68</f>
        <v>0</v>
      </c>
      <c r="G32" s="118">
        <f>'03 Spezifikationsliste'!X68</f>
        <v>0</v>
      </c>
      <c r="H32" s="118">
        <f>'03 Spezifikationsliste'!Y68</f>
        <v>0</v>
      </c>
      <c r="I32" s="118">
        <f>'03 Spezifikationsliste'!Z68</f>
        <v>0</v>
      </c>
      <c r="J32" s="118">
        <f>'03 Spezifikationsliste'!AA68</f>
        <v>0</v>
      </c>
      <c r="K32" s="118">
        <f>'03 Spezifikationsliste'!AB68</f>
        <v>0</v>
      </c>
      <c r="L32" s="118">
        <f>'03 Spezifikationsliste'!AC68</f>
        <v>0</v>
      </c>
      <c r="M32" s="118">
        <f>'03 Spezifikationsliste'!AD68</f>
        <v>0</v>
      </c>
      <c r="N32" s="118">
        <f>'03 Spezifikationsliste'!AE68</f>
        <v>0</v>
      </c>
      <c r="O32" s="118">
        <f>'03 Spezifikationsliste'!AF68</f>
        <v>0</v>
      </c>
      <c r="P32" s="118">
        <f>'03 Spezifikationsliste'!AG68</f>
        <v>0</v>
      </c>
      <c r="Q32" s="118">
        <f>'03 Spezifikationsliste'!AH68</f>
        <v>0</v>
      </c>
      <c r="R32" s="118">
        <f>'03 Spezifikationsliste'!AI68</f>
        <v>0</v>
      </c>
      <c r="S32" s="118">
        <f>'03 Spezifikationsliste'!AJ68</f>
        <v>0</v>
      </c>
      <c r="T32" s="118">
        <f>'03 Spezifikationsliste'!AK68</f>
        <v>0</v>
      </c>
      <c r="U32" s="118">
        <f>'03 Spezifikationsliste'!AL68</f>
        <v>0</v>
      </c>
      <c r="V32" s="118">
        <f>'03 Spezifikationsliste'!AM68</f>
        <v>0</v>
      </c>
      <c r="W32" s="118">
        <f>'03 Spezifikationsliste'!AN68</f>
        <v>0</v>
      </c>
    </row>
    <row r="33" spans="2:23" x14ac:dyDescent="0.3">
      <c r="B33" s="118">
        <f>'03 Spezifikationsliste'!S100</f>
        <v>0</v>
      </c>
      <c r="C33" s="197">
        <f>'03 Spezifikationsliste'!T102</f>
        <v>0</v>
      </c>
      <c r="D33" s="118">
        <f>'03 Spezifikationsliste'!U98</f>
        <v>0</v>
      </c>
      <c r="E33" s="118">
        <f>'03 Spezifikationsliste'!V98</f>
        <v>0</v>
      </c>
      <c r="F33" s="118">
        <f>'03 Spezifikationsliste'!W98</f>
        <v>0</v>
      </c>
      <c r="G33" s="118">
        <f>'03 Spezifikationsliste'!X98</f>
        <v>0</v>
      </c>
      <c r="H33" s="118">
        <f>'03 Spezifikationsliste'!Y98</f>
        <v>0</v>
      </c>
      <c r="I33" s="118">
        <f>'03 Spezifikationsliste'!Z98</f>
        <v>0</v>
      </c>
      <c r="J33" s="118">
        <f>'03 Spezifikationsliste'!AA98</f>
        <v>0</v>
      </c>
      <c r="K33" s="118">
        <f>'03 Spezifikationsliste'!AB98</f>
        <v>0</v>
      </c>
      <c r="L33" s="118">
        <f>'03 Spezifikationsliste'!AC98</f>
        <v>0</v>
      </c>
      <c r="M33" s="118">
        <f>'03 Spezifikationsliste'!AD98</f>
        <v>0</v>
      </c>
      <c r="N33" s="118">
        <f>'03 Spezifikationsliste'!AE98</f>
        <v>0</v>
      </c>
      <c r="O33" s="118">
        <f>'03 Spezifikationsliste'!AF98</f>
        <v>0</v>
      </c>
      <c r="P33" s="118">
        <f>'03 Spezifikationsliste'!AG98</f>
        <v>0</v>
      </c>
      <c r="Q33" s="118">
        <f>'03 Spezifikationsliste'!AH98</f>
        <v>0</v>
      </c>
      <c r="R33" s="118">
        <f>'03 Spezifikationsliste'!AI98</f>
        <v>0</v>
      </c>
      <c r="S33" s="118">
        <f>'03 Spezifikationsliste'!AJ98</f>
        <v>0</v>
      </c>
      <c r="T33" s="118">
        <f>'03 Spezifikationsliste'!AK98</f>
        <v>0</v>
      </c>
      <c r="U33" s="118">
        <f>'03 Spezifikationsliste'!AL98</f>
        <v>0</v>
      </c>
      <c r="V33" s="118">
        <f>'03 Spezifikationsliste'!AM98</f>
        <v>0</v>
      </c>
      <c r="W33" s="118">
        <f>'03 Spezifikationsliste'!AN98</f>
        <v>0</v>
      </c>
    </row>
  </sheetData>
  <pageMargins left="0.16" right="0.17" top="0.78740157480314965" bottom="0.78740157480314965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10</vt:i4>
      </vt:variant>
    </vt:vector>
  </HeadingPairs>
  <TitlesOfParts>
    <vt:vector size="19" baseType="lpstr">
      <vt:lpstr>01 Kundenprofil</vt:lpstr>
      <vt:lpstr>PLAYBOOK</vt:lpstr>
      <vt:lpstr>02 Vermessung</vt:lpstr>
      <vt:lpstr>03 Spezifikationsliste</vt:lpstr>
      <vt:lpstr>04 Bestellung Blatt 1</vt:lpstr>
      <vt:lpstr>05 Bestellung Blatt 2</vt:lpstr>
      <vt:lpstr>Kalkulation</vt:lpstr>
      <vt:lpstr>Quality Check</vt:lpstr>
      <vt:lpstr>Datenbank</vt:lpstr>
      <vt:lpstr>'01 Kundenprofil'!Druckbereich</vt:lpstr>
      <vt:lpstr>'02 Vermessung'!Druckbereich</vt:lpstr>
      <vt:lpstr>'03 Spezifikationsliste'!Druckbereich</vt:lpstr>
      <vt:lpstr>'04 Bestellung Blatt 1'!Druckbereich</vt:lpstr>
      <vt:lpstr>'05 Bestellung Blatt 2'!Druckbereich</vt:lpstr>
      <vt:lpstr>Datenbank!Druckbereich</vt:lpstr>
      <vt:lpstr>Kalkulation!Druckbereich</vt:lpstr>
      <vt:lpstr>PLAYBOOK!Druckbereich</vt:lpstr>
      <vt:lpstr>'Quality Check'!Druckbereich</vt:lpstr>
      <vt:lpstr>Tomarlo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2025-05-30T16:06:47Z</dcterms:modified>
</cp:coreProperties>
</file>